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User\Downloads\"/>
    </mc:Choice>
  </mc:AlternateContent>
  <xr:revisionPtr revIDLastSave="0" documentId="8_{7F44C4E8-7C46-4756-92CF-FB1DFCB1807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11"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46" i="8"/>
  <c r="D37" i="8"/>
  <c r="D27" i="8"/>
  <c r="D25" i="8" s="1"/>
  <c r="C1601" i="1" s="1"/>
  <c r="H1601" i="1" s="1"/>
  <c r="D18" i="8"/>
  <c r="D8" i="8"/>
  <c r="D6" i="8" s="1"/>
  <c r="C1582" i="1" s="1"/>
  <c r="E44" i="7"/>
  <c r="D44" i="7"/>
  <c r="E39" i="7"/>
  <c r="E38" i="7" s="1"/>
  <c r="D39" i="7"/>
  <c r="D38" i="7" s="1"/>
  <c r="E30" i="7"/>
  <c r="D30" i="7"/>
  <c r="E23" i="7"/>
  <c r="E22" i="7" s="1"/>
  <c r="D23" i="7"/>
  <c r="D22" i="7" s="1"/>
  <c r="E14" i="7"/>
  <c r="D14" i="7"/>
  <c r="E7" i="7"/>
  <c r="E6" i="7" s="1"/>
  <c r="D7" i="7"/>
  <c r="D6" i="7" s="1"/>
  <c r="F140" i="6"/>
  <c r="F139" i="6"/>
  <c r="F138" i="6"/>
  <c r="F137" i="6"/>
  <c r="F136" i="6"/>
  <c r="F135" i="6"/>
  <c r="F134" i="6"/>
  <c r="F133" i="6"/>
  <c r="F132" i="6"/>
  <c r="F131" i="6"/>
  <c r="E130" i="6"/>
  <c r="E129" i="6" s="1"/>
  <c r="D130" i="6"/>
  <c r="F130" i="6" s="1"/>
  <c r="F128" i="6"/>
  <c r="F127" i="6"/>
  <c r="F126" i="6"/>
  <c r="F125" i="6"/>
  <c r="F124" i="6"/>
  <c r="F123" i="6"/>
  <c r="E122" i="6"/>
  <c r="D122" i="6"/>
  <c r="F122" i="6" s="1"/>
  <c r="F121" i="6"/>
  <c r="F120" i="6"/>
  <c r="F119" i="6"/>
  <c r="F118" i="6"/>
  <c r="E118" i="6"/>
  <c r="D118" i="6"/>
  <c r="F117" i="6"/>
  <c r="F116" i="6"/>
  <c r="E115" i="6"/>
  <c r="D115" i="6"/>
  <c r="D114" i="6" s="1"/>
  <c r="E114" i="6"/>
  <c r="F113" i="6"/>
  <c r="F112" i="6"/>
  <c r="F111" i="6"/>
  <c r="F110" i="6"/>
  <c r="F109" i="6"/>
  <c r="F108" i="6"/>
  <c r="E107" i="6"/>
  <c r="D107" i="6"/>
  <c r="F107" i="6" s="1"/>
  <c r="F106" i="6"/>
  <c r="F105" i="6"/>
  <c r="F104" i="6"/>
  <c r="F103" i="6"/>
  <c r="F102" i="6"/>
  <c r="F101" i="6"/>
  <c r="F100" i="6"/>
  <c r="E99" i="6"/>
  <c r="D99" i="6"/>
  <c r="F98" i="6"/>
  <c r="F97" i="6"/>
  <c r="F96" i="6"/>
  <c r="F95" i="6"/>
  <c r="E94" i="6"/>
  <c r="D94" i="6"/>
  <c r="F94" i="6" s="1"/>
  <c r="F93" i="6"/>
  <c r="F92" i="6"/>
  <c r="F91" i="6"/>
  <c r="E90" i="6"/>
  <c r="D90" i="6"/>
  <c r="F90" i="6" s="1"/>
  <c r="E89" i="6"/>
  <c r="F88" i="6"/>
  <c r="F87" i="6"/>
  <c r="F86" i="6"/>
  <c r="F85" i="6"/>
  <c r="F84" i="6"/>
  <c r="F83" i="6"/>
  <c r="E82" i="6"/>
  <c r="D1477" i="1" s="1"/>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1449" i="1" s="1"/>
  <c r="D54" i="6"/>
  <c r="F53" i="6"/>
  <c r="F52" i="6"/>
  <c r="F51" i="6"/>
  <c r="F50" i="6"/>
  <c r="E50" i="6"/>
  <c r="D1445" i="1" s="1"/>
  <c r="D50" i="6"/>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1258" i="1" s="1"/>
  <c r="F253" i="5"/>
  <c r="F252" i="5"/>
  <c r="E251" i="5"/>
  <c r="D251" i="5"/>
  <c r="F251"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1222" i="1" s="1"/>
  <c r="D219" i="5"/>
  <c r="F217" i="5"/>
  <c r="F216" i="5"/>
  <c r="F215" i="5"/>
  <c r="F214" i="5"/>
  <c r="F213" i="5"/>
  <c r="F212" i="5"/>
  <c r="F211" i="5"/>
  <c r="E210" i="5"/>
  <c r="D210" i="5"/>
  <c r="F210" i="5" s="1"/>
  <c r="F209" i="5"/>
  <c r="F208" i="5"/>
  <c r="F207" i="5"/>
  <c r="F206" i="5"/>
  <c r="F205" i="5"/>
  <c r="F204" i="5"/>
  <c r="E203" i="5"/>
  <c r="E202" i="5" s="1"/>
  <c r="D1206" i="1" s="1"/>
  <c r="D203" i="5"/>
  <c r="F201" i="5"/>
  <c r="F200" i="5"/>
  <c r="F199" i="5"/>
  <c r="F198" i="5"/>
  <c r="F197" i="5"/>
  <c r="E196" i="5"/>
  <c r="D196" i="5"/>
  <c r="F196" i="5"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F143" i="5"/>
  <c r="E143" i="5"/>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1093" i="1" s="1"/>
  <c r="D89" i="5"/>
  <c r="F87" i="5"/>
  <c r="F86" i="5"/>
  <c r="F85" i="5"/>
  <c r="F84" i="5"/>
  <c r="F83" i="5"/>
  <c r="E82" i="5"/>
  <c r="D1087" i="1" s="1"/>
  <c r="D82" i="5"/>
  <c r="F82" i="5" s="1"/>
  <c r="F81" i="5"/>
  <c r="F80" i="5"/>
  <c r="F79" i="5"/>
  <c r="F78" i="5"/>
  <c r="F77" i="5"/>
  <c r="E76" i="5"/>
  <c r="D76" i="5"/>
  <c r="F76" i="5" s="1"/>
  <c r="F75" i="5"/>
  <c r="F74" i="5"/>
  <c r="F73" i="5"/>
  <c r="F72" i="5"/>
  <c r="E71" i="5"/>
  <c r="D71" i="5"/>
  <c r="F71" i="5" s="1"/>
  <c r="E70" i="5"/>
  <c r="D70" i="5"/>
  <c r="F68" i="5"/>
  <c r="F67" i="5"/>
  <c r="F66" i="5"/>
  <c r="F65" i="5"/>
  <c r="F64" i="5"/>
  <c r="E63" i="5"/>
  <c r="D63" i="5"/>
  <c r="F63" i="5" s="1"/>
  <c r="F62" i="5"/>
  <c r="F61" i="5"/>
  <c r="F60" i="5"/>
  <c r="F59" i="5"/>
  <c r="F58" i="5"/>
  <c r="F57" i="5"/>
  <c r="E56" i="5"/>
  <c r="D1061" i="1" s="1"/>
  <c r="D56" i="5"/>
  <c r="F56" i="5" s="1"/>
  <c r="F55" i="5"/>
  <c r="F54" i="5"/>
  <c r="F53" i="5"/>
  <c r="F52" i="5"/>
  <c r="E52" i="5"/>
  <c r="D52" i="5"/>
  <c r="F51" i="5"/>
  <c r="F50" i="5"/>
  <c r="F49" i="5"/>
  <c r="F48" i="5"/>
  <c r="F47" i="5"/>
  <c r="F46" i="5"/>
  <c r="E45" i="5"/>
  <c r="D45" i="5"/>
  <c r="F45" i="5" s="1"/>
  <c r="F44" i="5"/>
  <c r="F43" i="5"/>
  <c r="F42"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F630" i="4"/>
  <c r="E630" i="4"/>
  <c r="E629" i="4" s="1"/>
  <c r="D630"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F609" i="4"/>
  <c r="E609" i="4"/>
  <c r="D609" i="4"/>
  <c r="F608" i="4"/>
  <c r="E607" i="4"/>
  <c r="D607" i="4"/>
  <c r="F607" i="4" s="1"/>
  <c r="F606" i="4"/>
  <c r="F605" i="4"/>
  <c r="F604" i="4"/>
  <c r="F603" i="4"/>
  <c r="E603" i="4"/>
  <c r="D603" i="4"/>
  <c r="F602" i="4"/>
  <c r="F601" i="4"/>
  <c r="F600" i="4"/>
  <c r="F599" i="4"/>
  <c r="E598" i="4"/>
  <c r="D598" i="4"/>
  <c r="F596" i="4"/>
  <c r="F595" i="4"/>
  <c r="F594" i="4"/>
  <c r="E594" i="4"/>
  <c r="D594" i="4"/>
  <c r="F593" i="4"/>
  <c r="F592" i="4"/>
  <c r="E591" i="4"/>
  <c r="D591" i="4"/>
  <c r="F590" i="4"/>
  <c r="E589" i="4"/>
  <c r="D589" i="4"/>
  <c r="F589" i="4" s="1"/>
  <c r="F588" i="4"/>
  <c r="F587" i="4"/>
  <c r="F586" i="4"/>
  <c r="F585" i="4"/>
  <c r="E585" i="4"/>
  <c r="D585" i="4"/>
  <c r="F583" i="4"/>
  <c r="F582" i="4"/>
  <c r="E581" i="4"/>
  <c r="D581" i="4"/>
  <c r="F580" i="4"/>
  <c r="F579" i="4"/>
  <c r="F578" i="4"/>
  <c r="E578" i="4"/>
  <c r="D578" i="4"/>
  <c r="F577" i="4"/>
  <c r="F576" i="4"/>
  <c r="E575" i="4"/>
  <c r="E571" i="4" s="1"/>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2" i="4" s="1"/>
  <c r="F541" i="4"/>
  <c r="F540" i="4"/>
  <c r="F539" i="4"/>
  <c r="F538" i="4"/>
  <c r="F537" i="4"/>
  <c r="E537" i="4"/>
  <c r="D537" i="4"/>
  <c r="F534" i="4"/>
  <c r="F533" i="4"/>
  <c r="E532" i="4"/>
  <c r="D532" i="4"/>
  <c r="F532" i="4" s="1"/>
  <c r="F531" i="4"/>
  <c r="F530" i="4"/>
  <c r="E529" i="4"/>
  <c r="D529" i="4"/>
  <c r="F529" i="4" s="1"/>
  <c r="F528" i="4"/>
  <c r="F527" i="4"/>
  <c r="F526" i="4"/>
  <c r="E526" i="4"/>
  <c r="D526" i="4"/>
  <c r="F525" i="4"/>
  <c r="F524" i="4"/>
  <c r="E523" i="4"/>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D480" i="4"/>
  <c r="E479" i="4"/>
  <c r="F478" i="4"/>
  <c r="F477" i="4"/>
  <c r="E476" i="4"/>
  <c r="D470" i="1" s="1"/>
  <c r="D476" i="4"/>
  <c r="F476" i="4" s="1"/>
  <c r="F475" i="4"/>
  <c r="F474" i="4"/>
  <c r="E473" i="4"/>
  <c r="D473" i="4"/>
  <c r="F473" i="4" s="1"/>
  <c r="F472" i="4"/>
  <c r="F471" i="4"/>
  <c r="F470" i="4"/>
  <c r="E470" i="4"/>
  <c r="D470" i="4"/>
  <c r="F469" i="4"/>
  <c r="F468" i="4"/>
  <c r="E467" i="4"/>
  <c r="D467" i="4"/>
  <c r="F465" i="4"/>
  <c r="F464" i="4"/>
  <c r="F463" i="4"/>
  <c r="F462" i="4"/>
  <c r="F461" i="4"/>
  <c r="F460" i="4"/>
  <c r="F459" i="4"/>
  <c r="F458" i="4"/>
  <c r="F457" i="4"/>
  <c r="E457" i="4"/>
  <c r="D457" i="4"/>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6" i="4"/>
  <c r="F435" i="4"/>
  <c r="F434" i="4"/>
  <c r="F433" i="4"/>
  <c r="F432" i="4"/>
  <c r="E432" i="4"/>
  <c r="D432" i="4"/>
  <c r="E428" i="4"/>
  <c r="D428" i="4"/>
  <c r="F428" i="4" s="1"/>
  <c r="F427" i="4"/>
  <c r="E427" i="4"/>
  <c r="D427" i="4"/>
  <c r="E426" i="4"/>
  <c r="F426" i="4" s="1"/>
  <c r="D426" i="4"/>
  <c r="D647" i="4" s="1"/>
  <c r="F421" i="4"/>
  <c r="F420" i="4"/>
  <c r="F419" i="4"/>
  <c r="F416" i="4"/>
  <c r="F415" i="4"/>
  <c r="F414" i="4"/>
  <c r="F413" i="4"/>
  <c r="E412" i="4"/>
  <c r="D412" i="4"/>
  <c r="F412" i="4" s="1"/>
  <c r="F411" i="4"/>
  <c r="E410" i="4"/>
  <c r="D410" i="4"/>
  <c r="F410" i="4" s="1"/>
  <c r="F409" i="4"/>
  <c r="F408" i="4"/>
  <c r="E407" i="4"/>
  <c r="E406" i="4" s="1"/>
  <c r="D407" i="4"/>
  <c r="D406" i="4" s="1"/>
  <c r="F406" i="4" s="1"/>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D366" i="4"/>
  <c r="F366" i="4" s="1"/>
  <c r="F365" i="4"/>
  <c r="F364" i="4"/>
  <c r="F363" i="4"/>
  <c r="E362" i="4"/>
  <c r="D362" i="4"/>
  <c r="F362" i="4" s="1"/>
  <c r="F359" i="4"/>
  <c r="F358" i="4"/>
  <c r="E358" i="4"/>
  <c r="D358" i="4"/>
  <c r="F357" i="4"/>
  <c r="F356" i="4"/>
  <c r="E355" i="4"/>
  <c r="E354" i="4" s="1"/>
  <c r="D355" i="4"/>
  <c r="F355"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F314" i="4"/>
  <c r="E314" i="4"/>
  <c r="D314" i="4"/>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8" i="4"/>
  <c r="F287" i="4"/>
  <c r="F286" i="4"/>
  <c r="F285" i="4"/>
  <c r="F284" i="4"/>
  <c r="E283" i="4"/>
  <c r="E273" i="4" s="1"/>
  <c r="D283" i="4"/>
  <c r="F283" i="4" s="1"/>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D263" i="4"/>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0" i="4"/>
  <c r="F219" i="4"/>
  <c r="F218" i="4"/>
  <c r="F217" i="4"/>
  <c r="E216" i="4"/>
  <c r="D216" i="4"/>
  <c r="F215" i="4"/>
  <c r="F214" i="4"/>
  <c r="F213" i="4"/>
  <c r="F212" i="4"/>
  <c r="F211" i="4"/>
  <c r="F210" i="4"/>
  <c r="F209" i="4"/>
  <c r="E208" i="4"/>
  <c r="D208" i="4"/>
  <c r="F208" i="4" s="1"/>
  <c r="F207" i="4"/>
  <c r="F206" i="4"/>
  <c r="F205" i="4"/>
  <c r="F204" i="4"/>
  <c r="E203" i="4"/>
  <c r="D203"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F165" i="4" s="1"/>
  <c r="F163" i="4"/>
  <c r="F162" i="4"/>
  <c r="F161" i="4"/>
  <c r="E160" i="4"/>
  <c r="D160" i="4"/>
  <c r="F159" i="4"/>
  <c r="F158" i="4"/>
  <c r="F157" i="4"/>
  <c r="F156" i="4"/>
  <c r="F155" i="4"/>
  <c r="E154" i="4"/>
  <c r="E153" i="4" s="1"/>
  <c r="D149" i="1" s="1"/>
  <c r="D154" i="4"/>
  <c r="F151" i="4"/>
  <c r="F150" i="4"/>
  <c r="F149" i="4"/>
  <c r="F148" i="4"/>
  <c r="F147" i="4"/>
  <c r="F146" i="4"/>
  <c r="F145" i="4"/>
  <c r="F144" i="4"/>
  <c r="F143" i="4"/>
  <c r="F142" i="4"/>
  <c r="E141" i="4"/>
  <c r="E140" i="4" s="1"/>
  <c r="D141" i="4"/>
  <c r="F139" i="4"/>
  <c r="F138" i="4"/>
  <c r="F137" i="4"/>
  <c r="F136" i="4"/>
  <c r="E135" i="4"/>
  <c r="E134" i="4" s="1"/>
  <c r="D130" i="1" s="1"/>
  <c r="D135" i="4"/>
  <c r="D134" i="4"/>
  <c r="F133" i="4"/>
  <c r="F132" i="4"/>
  <c r="F131" i="4"/>
  <c r="F130" i="4"/>
  <c r="E129" i="4"/>
  <c r="D129" i="4"/>
  <c r="F129" i="4" s="1"/>
  <c r="F128" i="4"/>
  <c r="F127" i="4"/>
  <c r="E126" i="4"/>
  <c r="F126" i="4" s="1"/>
  <c r="D126" i="4"/>
  <c r="D125" i="4"/>
  <c r="F124" i="4"/>
  <c r="F123" i="4"/>
  <c r="F122" i="4"/>
  <c r="F121" i="4"/>
  <c r="F120" i="4"/>
  <c r="E120" i="4"/>
  <c r="D120" i="4"/>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F98" i="4"/>
  <c r="E98" i="4"/>
  <c r="D98" i="4"/>
  <c r="F97" i="4"/>
  <c r="F96" i="4"/>
  <c r="F95" i="4"/>
  <c r="F94" i="4"/>
  <c r="F93" i="4"/>
  <c r="F92" i="4"/>
  <c r="E91" i="4"/>
  <c r="E82" i="4" s="1"/>
  <c r="D91" i="4"/>
  <c r="F91" i="4" s="1"/>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E68" i="4"/>
  <c r="D68" i="4"/>
  <c r="F67" i="4"/>
  <c r="F66" i="4"/>
  <c r="F65" i="4"/>
  <c r="E64" i="4"/>
  <c r="D64" i="4"/>
  <c r="F64" i="4" s="1"/>
  <c r="F63" i="4"/>
  <c r="F62" i="4"/>
  <c r="E61" i="4"/>
  <c r="D61" i="4"/>
  <c r="F60" i="4"/>
  <c r="F59" i="4"/>
  <c r="E58" i="4"/>
  <c r="D58" i="4"/>
  <c r="F58" i="4" s="1"/>
  <c r="F57" i="4"/>
  <c r="F56" i="4"/>
  <c r="F55" i="4"/>
  <c r="F54" i="4"/>
  <c r="E53" i="4"/>
  <c r="D53" i="4"/>
  <c r="F53" i="4" s="1"/>
  <c r="F52" i="4"/>
  <c r="F51" i="4"/>
  <c r="E50" i="4"/>
  <c r="D50" i="4"/>
  <c r="F50" i="4" s="1"/>
  <c r="F48" i="4"/>
  <c r="F47" i="4"/>
  <c r="F46" i="4"/>
  <c r="F45" i="4"/>
  <c r="E44" i="4"/>
  <c r="E43" i="4" s="1"/>
  <c r="D44"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H1685" i="1"/>
  <c r="G1685" i="1"/>
  <c r="C1685" i="1"/>
  <c r="C1684" i="1"/>
  <c r="H1684" i="1" s="1"/>
  <c r="C1683" i="1"/>
  <c r="G1683" i="1" s="1"/>
  <c r="C1682" i="1"/>
  <c r="H1682" i="1" s="1"/>
  <c r="H1681" i="1"/>
  <c r="G1681" i="1"/>
  <c r="C1681" i="1"/>
  <c r="C1680" i="1"/>
  <c r="G1680" i="1" s="1"/>
  <c r="C1679" i="1"/>
  <c r="H1679" i="1" s="1"/>
  <c r="C1678" i="1"/>
  <c r="C1677" i="1"/>
  <c r="G1677" i="1" s="1"/>
  <c r="H1676" i="1"/>
  <c r="G1676" i="1"/>
  <c r="C1676" i="1"/>
  <c r="C1675" i="1"/>
  <c r="H1675" i="1" s="1"/>
  <c r="C1674" i="1"/>
  <c r="C1673" i="1"/>
  <c r="H1673" i="1" s="1"/>
  <c r="H1672" i="1"/>
  <c r="G1672" i="1"/>
  <c r="C1672" i="1"/>
  <c r="C1671" i="1"/>
  <c r="H1671" i="1" s="1"/>
  <c r="G1670" i="1"/>
  <c r="C1670" i="1"/>
  <c r="H1670" i="1" s="1"/>
  <c r="C1669" i="1"/>
  <c r="G1668" i="1"/>
  <c r="C1668" i="1"/>
  <c r="H1668" i="1" s="1"/>
  <c r="G1667" i="1"/>
  <c r="C1667" i="1"/>
  <c r="H1667" i="1" s="1"/>
  <c r="C1666" i="1"/>
  <c r="C1665" i="1"/>
  <c r="H1664" i="1"/>
  <c r="G1664" i="1"/>
  <c r="C1664" i="1"/>
  <c r="C1663" i="1"/>
  <c r="C1662" i="1"/>
  <c r="H1662" i="1" s="1"/>
  <c r="G1661" i="1"/>
  <c r="C1661" i="1"/>
  <c r="H1661" i="1" s="1"/>
  <c r="C1660" i="1"/>
  <c r="C1659" i="1"/>
  <c r="H1659" i="1" s="1"/>
  <c r="C1658" i="1"/>
  <c r="C1657" i="1"/>
  <c r="H1656" i="1"/>
  <c r="G1656" i="1"/>
  <c r="C1656" i="1"/>
  <c r="C1655" i="1"/>
  <c r="C1654" i="1"/>
  <c r="G1654" i="1" s="1"/>
  <c r="C1653" i="1"/>
  <c r="C1652" i="1"/>
  <c r="H1652" i="1" s="1"/>
  <c r="C1651" i="1"/>
  <c r="C1650" i="1"/>
  <c r="C1649" i="1"/>
  <c r="G1648" i="1"/>
  <c r="C1648" i="1"/>
  <c r="H1648" i="1" s="1"/>
  <c r="C1647" i="1"/>
  <c r="H1647" i="1" s="1"/>
  <c r="H1646" i="1"/>
  <c r="G1646" i="1"/>
  <c r="C1646" i="1"/>
  <c r="G1645" i="1"/>
  <c r="C1645" i="1"/>
  <c r="H1645" i="1" s="1"/>
  <c r="H1644" i="1"/>
  <c r="G1644" i="1"/>
  <c r="C1644" i="1"/>
  <c r="G1643" i="1"/>
  <c r="C1643" i="1"/>
  <c r="H1643" i="1" s="1"/>
  <c r="C1642" i="1"/>
  <c r="H1642" i="1" s="1"/>
  <c r="G1641" i="1"/>
  <c r="C1641" i="1"/>
  <c r="H1641" i="1" s="1"/>
  <c r="C1640" i="1"/>
  <c r="G1640" i="1" s="1"/>
  <c r="C1639" i="1"/>
  <c r="C1638" i="1"/>
  <c r="G1637" i="1"/>
  <c r="C1637" i="1"/>
  <c r="H1637" i="1" s="1"/>
  <c r="H1636" i="1"/>
  <c r="G1636" i="1"/>
  <c r="C1636" i="1"/>
  <c r="C1635" i="1"/>
  <c r="G1635" i="1" s="1"/>
  <c r="C1634" i="1"/>
  <c r="G1634" i="1" s="1"/>
  <c r="C1633" i="1"/>
  <c r="H1632" i="1"/>
  <c r="G1632" i="1"/>
  <c r="C1632" i="1"/>
  <c r="C1631" i="1"/>
  <c r="H1631" i="1" s="1"/>
  <c r="C1630" i="1"/>
  <c r="C1629" i="1"/>
  <c r="G1629" i="1" s="1"/>
  <c r="C1628" i="1"/>
  <c r="H1626" i="1"/>
  <c r="C1626" i="1"/>
  <c r="G1626" i="1" s="1"/>
  <c r="C1625" i="1"/>
  <c r="H1625" i="1" s="1"/>
  <c r="C1624" i="1"/>
  <c r="C1623" i="1"/>
  <c r="C1622" i="1"/>
  <c r="C1619" i="1"/>
  <c r="H1619" i="1" s="1"/>
  <c r="C1618" i="1"/>
  <c r="C1617" i="1"/>
  <c r="G1617" i="1" s="1"/>
  <c r="C1616" i="1"/>
  <c r="H1616" i="1" s="1"/>
  <c r="C1615" i="1"/>
  <c r="H1615" i="1" s="1"/>
  <c r="H1614" i="1"/>
  <c r="C1614" i="1"/>
  <c r="G1614" i="1" s="1"/>
  <c r="C1613" i="1"/>
  <c r="H1613" i="1" s="1"/>
  <c r="C1612" i="1"/>
  <c r="H1612" i="1" s="1"/>
  <c r="C1611" i="1"/>
  <c r="H1611" i="1" s="1"/>
  <c r="G1610" i="1"/>
  <c r="C1610" i="1"/>
  <c r="H1610" i="1" s="1"/>
  <c r="C1609" i="1"/>
  <c r="C1608" i="1"/>
  <c r="H1608" i="1" s="1"/>
  <c r="C1607" i="1"/>
  <c r="C1606" i="1"/>
  <c r="H1606" i="1" s="1"/>
  <c r="H1605" i="1"/>
  <c r="G1605" i="1"/>
  <c r="C1605" i="1"/>
  <c r="C1604" i="1"/>
  <c r="H1604" i="1" s="1"/>
  <c r="G1602" i="1"/>
  <c r="C1602" i="1"/>
  <c r="H1602" i="1" s="1"/>
  <c r="H1600" i="1"/>
  <c r="C1600" i="1"/>
  <c r="G1600" i="1" s="1"/>
  <c r="G1599" i="1"/>
  <c r="C1599" i="1"/>
  <c r="H1599" i="1" s="1"/>
  <c r="C1598" i="1"/>
  <c r="C1597" i="1"/>
  <c r="H1597" i="1" s="1"/>
  <c r="G1596" i="1"/>
  <c r="C1596" i="1"/>
  <c r="H1596" i="1" s="1"/>
  <c r="C1595" i="1"/>
  <c r="H1595" i="1" s="1"/>
  <c r="C1594" i="1"/>
  <c r="G1594" i="1" s="1"/>
  <c r="C1593" i="1"/>
  <c r="G1592" i="1"/>
  <c r="C1592" i="1"/>
  <c r="H1592" i="1" s="1"/>
  <c r="C1591" i="1"/>
  <c r="H1590" i="1"/>
  <c r="G1590" i="1"/>
  <c r="C1590" i="1"/>
  <c r="C1589" i="1"/>
  <c r="C1588" i="1"/>
  <c r="H1588" i="1" s="1"/>
  <c r="C1587" i="1"/>
  <c r="H1587" i="1" s="1"/>
  <c r="C1586" i="1"/>
  <c r="G1586" i="1" s="1"/>
  <c r="H1585" i="1"/>
  <c r="C1585" i="1"/>
  <c r="G1585" i="1" s="1"/>
  <c r="C1583" i="1"/>
  <c r="H1583" i="1" s="1"/>
  <c r="C1581" i="1"/>
  <c r="D1580" i="1"/>
  <c r="C1580" i="1"/>
  <c r="D1579" i="1"/>
  <c r="H1579" i="1" s="1"/>
  <c r="C1579" i="1"/>
  <c r="D1578" i="1"/>
  <c r="C1578" i="1"/>
  <c r="D1577" i="1"/>
  <c r="C1577" i="1"/>
  <c r="H1576" i="1"/>
  <c r="G1576" i="1"/>
  <c r="D1576" i="1"/>
  <c r="C1576" i="1"/>
  <c r="D1575" i="1"/>
  <c r="C1575" i="1"/>
  <c r="H1574" i="1"/>
  <c r="D1574" i="1"/>
  <c r="J1574" i="1" s="1"/>
  <c r="C1574" i="1"/>
  <c r="D1573" i="1"/>
  <c r="C1573" i="1"/>
  <c r="D1572" i="1"/>
  <c r="C1572" i="1"/>
  <c r="G1572" i="1" s="1"/>
  <c r="D1571" i="1"/>
  <c r="C1571" i="1"/>
  <c r="D1570" i="1"/>
  <c r="D1569" i="1"/>
  <c r="C1569" i="1"/>
  <c r="J1569" i="1" s="1"/>
  <c r="D1568" i="1"/>
  <c r="C1568" i="1"/>
  <c r="D1567" i="1"/>
  <c r="C1567" i="1"/>
  <c r="D1566" i="1"/>
  <c r="C1566" i="1"/>
  <c r="J1566" i="1" s="1"/>
  <c r="D1565" i="1"/>
  <c r="C1565" i="1"/>
  <c r="H1564" i="1"/>
  <c r="D1564" i="1"/>
  <c r="C1564" i="1"/>
  <c r="J1564" i="1" s="1"/>
  <c r="D1563" i="1"/>
  <c r="C1563" i="1"/>
  <c r="J1563" i="1" s="1"/>
  <c r="D1562" i="1"/>
  <c r="H1562" i="1" s="1"/>
  <c r="C1562" i="1"/>
  <c r="D1561" i="1"/>
  <c r="C1561" i="1"/>
  <c r="D1560" i="1"/>
  <c r="G1560" i="1" s="1"/>
  <c r="C1560" i="1"/>
  <c r="D1559" i="1"/>
  <c r="C1559" i="1"/>
  <c r="D1558" i="1"/>
  <c r="J1558" i="1" s="1"/>
  <c r="C1558" i="1"/>
  <c r="D1557" i="1"/>
  <c r="C1557" i="1"/>
  <c r="D1556" i="1"/>
  <c r="H1556" i="1" s="1"/>
  <c r="C1556" i="1"/>
  <c r="D1555" i="1"/>
  <c r="H1555" i="1" s="1"/>
  <c r="C1555" i="1"/>
  <c r="D1554" i="1"/>
  <c r="C1554" i="1"/>
  <c r="D1553" i="1"/>
  <c r="C1553" i="1"/>
  <c r="D1552" i="1"/>
  <c r="J1552" i="1" s="1"/>
  <c r="C1552" i="1"/>
  <c r="H1551" i="1"/>
  <c r="D1551" i="1"/>
  <c r="C1551" i="1"/>
  <c r="D1550" i="1"/>
  <c r="C1550" i="1"/>
  <c r="G1549" i="1"/>
  <c r="D1549" i="1"/>
  <c r="J1549" i="1" s="1"/>
  <c r="C1549" i="1"/>
  <c r="H1549" i="1" s="1"/>
  <c r="D1548" i="1"/>
  <c r="C1548" i="1"/>
  <c r="D1547" i="1"/>
  <c r="C1547" i="1"/>
  <c r="D1546" i="1"/>
  <c r="C1546" i="1"/>
  <c r="H1546" i="1" s="1"/>
  <c r="D1545" i="1"/>
  <c r="C1545" i="1"/>
  <c r="D1544" i="1"/>
  <c r="C1544" i="1"/>
  <c r="D1543" i="1"/>
  <c r="J1543" i="1" s="1"/>
  <c r="C1543" i="1"/>
  <c r="D1542" i="1"/>
  <c r="C1542" i="1"/>
  <c r="H1541" i="1"/>
  <c r="I1541" i="1" s="1"/>
  <c r="D1541" i="1"/>
  <c r="C1541" i="1"/>
  <c r="G1541" i="1" s="1"/>
  <c r="H1540" i="1"/>
  <c r="D1540" i="1"/>
  <c r="C1540" i="1"/>
  <c r="D1539" i="1"/>
  <c r="C1539" i="1"/>
  <c r="C1538" i="1"/>
  <c r="G1535" i="1"/>
  <c r="D1535" i="1"/>
  <c r="C1535" i="1"/>
  <c r="D1534" i="1"/>
  <c r="C1534" i="1"/>
  <c r="H1534" i="1" s="1"/>
  <c r="D1533" i="1"/>
  <c r="C1533" i="1"/>
  <c r="D1532" i="1"/>
  <c r="C1532" i="1"/>
  <c r="D1531" i="1"/>
  <c r="C1531" i="1"/>
  <c r="D1530" i="1"/>
  <c r="C1530" i="1"/>
  <c r="H1529" i="1"/>
  <c r="D1529" i="1"/>
  <c r="C1529" i="1"/>
  <c r="G1528" i="1"/>
  <c r="D1528" i="1"/>
  <c r="C1528" i="1"/>
  <c r="H1528" i="1" s="1"/>
  <c r="D1527" i="1"/>
  <c r="G1527" i="1" s="1"/>
  <c r="C1527" i="1"/>
  <c r="D1526" i="1"/>
  <c r="C1526" i="1"/>
  <c r="D1525" i="1"/>
  <c r="C1525" i="1"/>
  <c r="D1524" i="1"/>
  <c r="D1523" i="1"/>
  <c r="C1523" i="1"/>
  <c r="G1523" i="1" s="1"/>
  <c r="G1522" i="1"/>
  <c r="D1522" i="1"/>
  <c r="C1522" i="1"/>
  <c r="D1521" i="1"/>
  <c r="C1521" i="1"/>
  <c r="D1520" i="1"/>
  <c r="C1520" i="1"/>
  <c r="H1519" i="1"/>
  <c r="D1519" i="1"/>
  <c r="C1519" i="1"/>
  <c r="G1518" i="1"/>
  <c r="D1518" i="1"/>
  <c r="C1518" i="1"/>
  <c r="D1517" i="1"/>
  <c r="C1517" i="1"/>
  <c r="H1516" i="1"/>
  <c r="D1516" i="1"/>
  <c r="C1516" i="1"/>
  <c r="H1515" i="1"/>
  <c r="G1515" i="1"/>
  <c r="D1515" i="1"/>
  <c r="C1515" i="1"/>
  <c r="H1514" i="1"/>
  <c r="D1514" i="1"/>
  <c r="C1514" i="1"/>
  <c r="D1513" i="1"/>
  <c r="C1513" i="1"/>
  <c r="D1512" i="1"/>
  <c r="C1512" i="1"/>
  <c r="D1511" i="1"/>
  <c r="C1511" i="1"/>
  <c r="D1510" i="1"/>
  <c r="C1509" i="1"/>
  <c r="D1508" i="1"/>
  <c r="C1508" i="1"/>
  <c r="D1507" i="1"/>
  <c r="C1507" i="1"/>
  <c r="D1506" i="1"/>
  <c r="C1506" i="1"/>
  <c r="D1505" i="1"/>
  <c r="C1505" i="1"/>
  <c r="D1504" i="1"/>
  <c r="C1504" i="1"/>
  <c r="D1503" i="1"/>
  <c r="C1503" i="1"/>
  <c r="D1502" i="1"/>
  <c r="C1502" i="1"/>
  <c r="H1502" i="1" s="1"/>
  <c r="D1501" i="1"/>
  <c r="C1501" i="1"/>
  <c r="D1500" i="1"/>
  <c r="C1500" i="1"/>
  <c r="D1499" i="1"/>
  <c r="C1499" i="1"/>
  <c r="D1498" i="1"/>
  <c r="C1498" i="1"/>
  <c r="G1497" i="1"/>
  <c r="D1497" i="1"/>
  <c r="C1497" i="1"/>
  <c r="D1496" i="1"/>
  <c r="C1496" i="1"/>
  <c r="G1496" i="1" s="1"/>
  <c r="D1495" i="1"/>
  <c r="H1495" i="1" s="1"/>
  <c r="C1495" i="1"/>
  <c r="D1494" i="1"/>
  <c r="H1493" i="1"/>
  <c r="G1493" i="1"/>
  <c r="D1493" i="1"/>
  <c r="C1493" i="1"/>
  <c r="D1492" i="1"/>
  <c r="C1492" i="1"/>
  <c r="D1491" i="1"/>
  <c r="C1491" i="1"/>
  <c r="H1490" i="1"/>
  <c r="G1490" i="1"/>
  <c r="D1490" i="1"/>
  <c r="C1490" i="1"/>
  <c r="D1489" i="1"/>
  <c r="C1489" i="1"/>
  <c r="D1488" i="1"/>
  <c r="G1488" i="1" s="1"/>
  <c r="C1488" i="1"/>
  <c r="H1488" i="1" s="1"/>
  <c r="D1487" i="1"/>
  <c r="G1487" i="1" s="1"/>
  <c r="C1487" i="1"/>
  <c r="D1486" i="1"/>
  <c r="C1486" i="1"/>
  <c r="D1485" i="1"/>
  <c r="C1485" i="1"/>
  <c r="D1484" i="1"/>
  <c r="D1483" i="1"/>
  <c r="C1483" i="1"/>
  <c r="D1482" i="1"/>
  <c r="C1482" i="1"/>
  <c r="D1481" i="1"/>
  <c r="C1481" i="1"/>
  <c r="G1480" i="1"/>
  <c r="D1480" i="1"/>
  <c r="C1480" i="1"/>
  <c r="D1479" i="1"/>
  <c r="H1479" i="1" s="1"/>
  <c r="C1479" i="1"/>
  <c r="H1478" i="1"/>
  <c r="D1478" i="1"/>
  <c r="C1478" i="1"/>
  <c r="D1476" i="1"/>
  <c r="H1476" i="1" s="1"/>
  <c r="C1476" i="1"/>
  <c r="H1475" i="1"/>
  <c r="G1475" i="1"/>
  <c r="D1475" i="1"/>
  <c r="C1475" i="1"/>
  <c r="D1474" i="1"/>
  <c r="C1474" i="1"/>
  <c r="D1473" i="1"/>
  <c r="C1473" i="1"/>
  <c r="G1473" i="1" s="1"/>
  <c r="D1472" i="1"/>
  <c r="C1472" i="1"/>
  <c r="D1471" i="1"/>
  <c r="C1471" i="1"/>
  <c r="D1470" i="1"/>
  <c r="D1469" i="1"/>
  <c r="H1469" i="1" s="1"/>
  <c r="C1469" i="1"/>
  <c r="D1468" i="1"/>
  <c r="C1468" i="1"/>
  <c r="D1467" i="1"/>
  <c r="C1467" i="1"/>
  <c r="H1467" i="1" s="1"/>
  <c r="H1466" i="1"/>
  <c r="D1466" i="1"/>
  <c r="C1466" i="1"/>
  <c r="D1465" i="1"/>
  <c r="C1465" i="1"/>
  <c r="D1464" i="1"/>
  <c r="C1464" i="1"/>
  <c r="H1463" i="1"/>
  <c r="D1463" i="1"/>
  <c r="C1463" i="1"/>
  <c r="D1462" i="1"/>
  <c r="C1462" i="1"/>
  <c r="D1461" i="1"/>
  <c r="C1461" i="1"/>
  <c r="D1460" i="1"/>
  <c r="C1460" i="1"/>
  <c r="D1459" i="1"/>
  <c r="C1459" i="1"/>
  <c r="D1458" i="1"/>
  <c r="C1458" i="1"/>
  <c r="H1458" i="1" s="1"/>
  <c r="D1457" i="1"/>
  <c r="C1457" i="1"/>
  <c r="C1456" i="1"/>
  <c r="G1455" i="1"/>
  <c r="D1455" i="1"/>
  <c r="C1455" i="1"/>
  <c r="D1454" i="1"/>
  <c r="C1454" i="1"/>
  <c r="D1453" i="1"/>
  <c r="C1453" i="1"/>
  <c r="G1453" i="1" s="1"/>
  <c r="D1452" i="1"/>
  <c r="C1452" i="1"/>
  <c r="D1451" i="1"/>
  <c r="C1451" i="1"/>
  <c r="G1450" i="1"/>
  <c r="D1450" i="1"/>
  <c r="C1450" i="1"/>
  <c r="C1449" i="1"/>
  <c r="D1448" i="1"/>
  <c r="C1448" i="1"/>
  <c r="G1447" i="1"/>
  <c r="D1447" i="1"/>
  <c r="C1447" i="1"/>
  <c r="H1447" i="1" s="1"/>
  <c r="D1446" i="1"/>
  <c r="C1446" i="1"/>
  <c r="C1445" i="1"/>
  <c r="H1444" i="1"/>
  <c r="D1444" i="1"/>
  <c r="C1444" i="1"/>
  <c r="D1443" i="1"/>
  <c r="C1443" i="1"/>
  <c r="G1442" i="1"/>
  <c r="D1442" i="1"/>
  <c r="C1442" i="1"/>
  <c r="D1441" i="1"/>
  <c r="C1441" i="1"/>
  <c r="D1440" i="1"/>
  <c r="C1440" i="1"/>
  <c r="D1439" i="1"/>
  <c r="C1439" i="1"/>
  <c r="D1438" i="1"/>
  <c r="C1438" i="1"/>
  <c r="D1437" i="1"/>
  <c r="C1437" i="1"/>
  <c r="H1437" i="1" s="1"/>
  <c r="D1436" i="1"/>
  <c r="C1436" i="1"/>
  <c r="D1435" i="1"/>
  <c r="H1435" i="1" s="1"/>
  <c r="C1435" i="1"/>
  <c r="D1434" i="1"/>
  <c r="C1434" i="1"/>
  <c r="D1433" i="1"/>
  <c r="C1433" i="1"/>
  <c r="D1432" i="1"/>
  <c r="C1432" i="1"/>
  <c r="D1431" i="1"/>
  <c r="C1431" i="1"/>
  <c r="D1429" i="1"/>
  <c r="C1429" i="1"/>
  <c r="H1429" i="1" s="1"/>
  <c r="H1428" i="1"/>
  <c r="G1428" i="1"/>
  <c r="D1428" i="1"/>
  <c r="C1428" i="1"/>
  <c r="D1427" i="1"/>
  <c r="C1427" i="1"/>
  <c r="D1426" i="1"/>
  <c r="C1426" i="1"/>
  <c r="H1425" i="1"/>
  <c r="G1425" i="1"/>
  <c r="D1425" i="1"/>
  <c r="C1425" i="1"/>
  <c r="D1424" i="1"/>
  <c r="G1424" i="1" s="1"/>
  <c r="C1424" i="1"/>
  <c r="D1423" i="1"/>
  <c r="C1423" i="1"/>
  <c r="H1423" i="1" s="1"/>
  <c r="D1422" i="1"/>
  <c r="C1422" i="1"/>
  <c r="D1421" i="1"/>
  <c r="C1421" i="1"/>
  <c r="D1420" i="1"/>
  <c r="C1420" i="1"/>
  <c r="H1419" i="1"/>
  <c r="G1419" i="1"/>
  <c r="D1419" i="1"/>
  <c r="C1419" i="1"/>
  <c r="G1418" i="1"/>
  <c r="D1418" i="1"/>
  <c r="C1418" i="1"/>
  <c r="D1417" i="1"/>
  <c r="G1417" i="1" s="1"/>
  <c r="C1417" i="1"/>
  <c r="D1416" i="1"/>
  <c r="C1416" i="1"/>
  <c r="D1415" i="1"/>
  <c r="C1415" i="1"/>
  <c r="D1414" i="1"/>
  <c r="C1414" i="1"/>
  <c r="H1414" i="1" s="1"/>
  <c r="H1413" i="1"/>
  <c r="G1413" i="1"/>
  <c r="D1413" i="1"/>
  <c r="C1413" i="1"/>
  <c r="D1412" i="1"/>
  <c r="C1412" i="1"/>
  <c r="D1411" i="1"/>
  <c r="C1411" i="1"/>
  <c r="G1410" i="1"/>
  <c r="D1410" i="1"/>
  <c r="H1410" i="1" s="1"/>
  <c r="C1410" i="1"/>
  <c r="H1409" i="1"/>
  <c r="D1409" i="1"/>
  <c r="C1409" i="1"/>
  <c r="D1408" i="1"/>
  <c r="D1407" i="1"/>
  <c r="C1407" i="1"/>
  <c r="D1406" i="1"/>
  <c r="C1406" i="1"/>
  <c r="G1405" i="1"/>
  <c r="D1405" i="1"/>
  <c r="C1405" i="1"/>
  <c r="D1404" i="1"/>
  <c r="C1404" i="1"/>
  <c r="G1404" i="1" s="1"/>
  <c r="H1403" i="1"/>
  <c r="D1403" i="1"/>
  <c r="C1403" i="1"/>
  <c r="G1403" i="1" s="1"/>
  <c r="D1402" i="1"/>
  <c r="C1402" i="1"/>
  <c r="C1401" i="1"/>
  <c r="D1399" i="1"/>
  <c r="C1399" i="1"/>
  <c r="D1398" i="1"/>
  <c r="C1398" i="1"/>
  <c r="D1397" i="1"/>
  <c r="C1397" i="1"/>
  <c r="D1396" i="1"/>
  <c r="C1396" i="1"/>
  <c r="D1395" i="1"/>
  <c r="C1395" i="1"/>
  <c r="D1394" i="1"/>
  <c r="C1394" i="1"/>
  <c r="D1393" i="1"/>
  <c r="C1393" i="1"/>
  <c r="D1392" i="1"/>
  <c r="C1392" i="1"/>
  <c r="H1391" i="1"/>
  <c r="D1391" i="1"/>
  <c r="C1391" i="1"/>
  <c r="D1390" i="1"/>
  <c r="C1390" i="1"/>
  <c r="D1389" i="1"/>
  <c r="C1389" i="1"/>
  <c r="D1388" i="1"/>
  <c r="C1388" i="1"/>
  <c r="D1387" i="1"/>
  <c r="G1387" i="1" s="1"/>
  <c r="C1387" i="1"/>
  <c r="D1386" i="1"/>
  <c r="C1386" i="1"/>
  <c r="G1386" i="1" s="1"/>
  <c r="D1385" i="1"/>
  <c r="H1385" i="1" s="1"/>
  <c r="C1385" i="1"/>
  <c r="G1384" i="1"/>
  <c r="D1384" i="1"/>
  <c r="C1384" i="1"/>
  <c r="D1383" i="1"/>
  <c r="C1383" i="1"/>
  <c r="D1382" i="1"/>
  <c r="C1382" i="1"/>
  <c r="D1381" i="1"/>
  <c r="C1381" i="1"/>
  <c r="H1380" i="1"/>
  <c r="D1380" i="1"/>
  <c r="C1380" i="1"/>
  <c r="H1379" i="1"/>
  <c r="D1379" i="1"/>
  <c r="C1379" i="1"/>
  <c r="G1378" i="1"/>
  <c r="D1378" i="1"/>
  <c r="H1378" i="1" s="1"/>
  <c r="C1378" i="1"/>
  <c r="D1377" i="1"/>
  <c r="C1377" i="1"/>
  <c r="D1376" i="1"/>
  <c r="C1376" i="1"/>
  <c r="D1375" i="1"/>
  <c r="C1375" i="1"/>
  <c r="D1374" i="1"/>
  <c r="C1374" i="1"/>
  <c r="D1373" i="1"/>
  <c r="C1373" i="1"/>
  <c r="H1373" i="1" s="1"/>
  <c r="D1372" i="1"/>
  <c r="C1372" i="1"/>
  <c r="D1371" i="1"/>
  <c r="C1371" i="1"/>
  <c r="G1370" i="1"/>
  <c r="D1370" i="1"/>
  <c r="H1370" i="1" s="1"/>
  <c r="C1370" i="1"/>
  <c r="G1369" i="1"/>
  <c r="D1369" i="1"/>
  <c r="C1369" i="1"/>
  <c r="D1368" i="1"/>
  <c r="C1368" i="1"/>
  <c r="D1367" i="1"/>
  <c r="C1367" i="1"/>
  <c r="G1367" i="1" s="1"/>
  <c r="H1366" i="1"/>
  <c r="D1366" i="1"/>
  <c r="C1366" i="1"/>
  <c r="G1366" i="1" s="1"/>
  <c r="D1365" i="1"/>
  <c r="C1365" i="1"/>
  <c r="D1364" i="1"/>
  <c r="C1364" i="1"/>
  <c r="D1363" i="1"/>
  <c r="C1363" i="1"/>
  <c r="D1362" i="1"/>
  <c r="C1362" i="1"/>
  <c r="H1362" i="1" s="1"/>
  <c r="D1361" i="1"/>
  <c r="H1361" i="1" s="1"/>
  <c r="C1361" i="1"/>
  <c r="D1360" i="1"/>
  <c r="C1360" i="1"/>
  <c r="D1359" i="1"/>
  <c r="C1359" i="1"/>
  <c r="D1358" i="1"/>
  <c r="C1358" i="1"/>
  <c r="H1358" i="1" s="1"/>
  <c r="D1357" i="1"/>
  <c r="C1357" i="1"/>
  <c r="H1356" i="1"/>
  <c r="D1356" i="1"/>
  <c r="C1356" i="1"/>
  <c r="D1355" i="1"/>
  <c r="G1355" i="1" s="1"/>
  <c r="C1355" i="1"/>
  <c r="D1354" i="1"/>
  <c r="C1354" i="1"/>
  <c r="D1353" i="1"/>
  <c r="C1353" i="1"/>
  <c r="D1352" i="1"/>
  <c r="C1352" i="1"/>
  <c r="D1351" i="1"/>
  <c r="C1351" i="1"/>
  <c r="D1350" i="1"/>
  <c r="C1350" i="1"/>
  <c r="H1349" i="1"/>
  <c r="D1349" i="1"/>
  <c r="C1349" i="1"/>
  <c r="H1348" i="1"/>
  <c r="G1348" i="1"/>
  <c r="D1348" i="1"/>
  <c r="C1348" i="1"/>
  <c r="D1347" i="1"/>
  <c r="C1347" i="1"/>
  <c r="D1346" i="1"/>
  <c r="C1346" i="1"/>
  <c r="G1346" i="1" s="1"/>
  <c r="D1345" i="1"/>
  <c r="G1345" i="1" s="1"/>
  <c r="C1345" i="1"/>
  <c r="D1344" i="1"/>
  <c r="G1344" i="1" s="1"/>
  <c r="C1344" i="1"/>
  <c r="D1343" i="1"/>
  <c r="C1343" i="1"/>
  <c r="D1342" i="1"/>
  <c r="C1342" i="1"/>
  <c r="H1341" i="1"/>
  <c r="D1341" i="1"/>
  <c r="C1341" i="1"/>
  <c r="D1340" i="1"/>
  <c r="C1340" i="1"/>
  <c r="H1340" i="1" s="1"/>
  <c r="D1339" i="1"/>
  <c r="C1339" i="1"/>
  <c r="H1338" i="1"/>
  <c r="G1338" i="1"/>
  <c r="D1338" i="1"/>
  <c r="C1338" i="1"/>
  <c r="D1337" i="1"/>
  <c r="C1337" i="1"/>
  <c r="H1337" i="1" s="1"/>
  <c r="D1336" i="1"/>
  <c r="C1336" i="1"/>
  <c r="G1336" i="1" s="1"/>
  <c r="D1335" i="1"/>
  <c r="C1335" i="1"/>
  <c r="D1334" i="1"/>
  <c r="C1334" i="1"/>
  <c r="G1333" i="1"/>
  <c r="D1333" i="1"/>
  <c r="C1333" i="1"/>
  <c r="H1333" i="1" s="1"/>
  <c r="D1332" i="1"/>
  <c r="C1332" i="1"/>
  <c r="D1331" i="1"/>
  <c r="C1331" i="1"/>
  <c r="D1330" i="1"/>
  <c r="G1330" i="1" s="1"/>
  <c r="C1330" i="1"/>
  <c r="D1329" i="1"/>
  <c r="H1329" i="1" s="1"/>
  <c r="C1329" i="1"/>
  <c r="D1328" i="1"/>
  <c r="C1328" i="1"/>
  <c r="G1328" i="1" s="1"/>
  <c r="D1327" i="1"/>
  <c r="C1327" i="1"/>
  <c r="H1326" i="1"/>
  <c r="D1326" i="1"/>
  <c r="C1326" i="1"/>
  <c r="D1325" i="1"/>
  <c r="C1325" i="1"/>
  <c r="G1324" i="1"/>
  <c r="D1324" i="1"/>
  <c r="H1324" i="1" s="1"/>
  <c r="C1324" i="1"/>
  <c r="H1323" i="1"/>
  <c r="G1323" i="1"/>
  <c r="D1323" i="1"/>
  <c r="C1323" i="1"/>
  <c r="D1322" i="1"/>
  <c r="C1322" i="1"/>
  <c r="D1321" i="1"/>
  <c r="C1321" i="1"/>
  <c r="D1320" i="1"/>
  <c r="C1320" i="1"/>
  <c r="G1319" i="1"/>
  <c r="D1319" i="1"/>
  <c r="C1319" i="1"/>
  <c r="H1319" i="1" s="1"/>
  <c r="G1318" i="1"/>
  <c r="D1318" i="1"/>
  <c r="H1318" i="1" s="1"/>
  <c r="C1318" i="1"/>
  <c r="D1317" i="1"/>
  <c r="C1317" i="1"/>
  <c r="D1316" i="1"/>
  <c r="C1316" i="1"/>
  <c r="D1315" i="1"/>
  <c r="C1315" i="1"/>
  <c r="D1314" i="1"/>
  <c r="C1314" i="1"/>
  <c r="D1313" i="1"/>
  <c r="C1313" i="1"/>
  <c r="H1313" i="1" s="1"/>
  <c r="D1312" i="1"/>
  <c r="C1312" i="1"/>
  <c r="H1311" i="1"/>
  <c r="D1311" i="1"/>
  <c r="C1311" i="1"/>
  <c r="D1310" i="1"/>
  <c r="C1310" i="1"/>
  <c r="H1310" i="1" s="1"/>
  <c r="D1309" i="1"/>
  <c r="H1309" i="1" s="1"/>
  <c r="C1309" i="1"/>
  <c r="H1308" i="1"/>
  <c r="G1308" i="1"/>
  <c r="D1308" i="1"/>
  <c r="C1308" i="1"/>
  <c r="D1307" i="1"/>
  <c r="C1307" i="1"/>
  <c r="D1306" i="1"/>
  <c r="C1306" i="1"/>
  <c r="G1305" i="1"/>
  <c r="D1305" i="1"/>
  <c r="C1305" i="1"/>
  <c r="D1304" i="1"/>
  <c r="C1304" i="1"/>
  <c r="H1304" i="1" s="1"/>
  <c r="D1303" i="1"/>
  <c r="C1303" i="1"/>
  <c r="D1302" i="1"/>
  <c r="C1302" i="1"/>
  <c r="D1301" i="1"/>
  <c r="C1301" i="1"/>
  <c r="H1301" i="1" s="1"/>
  <c r="D1300" i="1"/>
  <c r="C1300" i="1"/>
  <c r="G1300" i="1" s="1"/>
  <c r="D1299" i="1"/>
  <c r="D1298" i="1"/>
  <c r="C1298" i="1"/>
  <c r="D1297" i="1"/>
  <c r="C1297" i="1"/>
  <c r="D1296" i="1"/>
  <c r="C1296" i="1"/>
  <c r="G1296" i="1" s="1"/>
  <c r="H1295" i="1"/>
  <c r="D1295" i="1"/>
  <c r="C1295" i="1"/>
  <c r="D1294" i="1"/>
  <c r="C1294" i="1"/>
  <c r="G1294" i="1" s="1"/>
  <c r="D1293" i="1"/>
  <c r="C1293" i="1"/>
  <c r="D1292" i="1"/>
  <c r="C1292" i="1"/>
  <c r="H1291" i="1"/>
  <c r="D1291" i="1"/>
  <c r="C1291" i="1"/>
  <c r="G1291" i="1" s="1"/>
  <c r="D1290" i="1"/>
  <c r="C1290" i="1"/>
  <c r="D1289" i="1"/>
  <c r="C1289" i="1"/>
  <c r="D1288" i="1"/>
  <c r="C1288" i="1"/>
  <c r="D1287" i="1"/>
  <c r="C1287" i="1"/>
  <c r="G1286" i="1"/>
  <c r="D1286" i="1"/>
  <c r="C1286" i="1"/>
  <c r="H1286" i="1" s="1"/>
  <c r="H1285" i="1"/>
  <c r="D1285" i="1"/>
  <c r="C1285" i="1"/>
  <c r="D1284" i="1"/>
  <c r="C1284" i="1"/>
  <c r="G1283" i="1"/>
  <c r="D1283" i="1"/>
  <c r="C1283" i="1"/>
  <c r="D1282" i="1"/>
  <c r="C1282" i="1"/>
  <c r="D1281" i="1"/>
  <c r="C1281" i="1"/>
  <c r="D1280" i="1"/>
  <c r="C1280" i="1"/>
  <c r="D1279" i="1"/>
  <c r="C1279" i="1"/>
  <c r="H1278" i="1"/>
  <c r="G1278" i="1"/>
  <c r="D1278" i="1"/>
  <c r="C1278" i="1"/>
  <c r="D1277" i="1"/>
  <c r="C1277" i="1"/>
  <c r="D1276" i="1"/>
  <c r="C1276" i="1"/>
  <c r="G1275" i="1"/>
  <c r="D1275" i="1"/>
  <c r="H1275" i="1" s="1"/>
  <c r="C1275" i="1"/>
  <c r="D1274" i="1"/>
  <c r="G1274" i="1" s="1"/>
  <c r="C1274" i="1"/>
  <c r="D1273" i="1"/>
  <c r="C1273" i="1"/>
  <c r="D1272" i="1"/>
  <c r="C1272" i="1"/>
  <c r="D1271" i="1"/>
  <c r="C1271" i="1"/>
  <c r="D1270" i="1"/>
  <c r="C1270" i="1"/>
  <c r="D1269" i="1"/>
  <c r="H1269" i="1" s="1"/>
  <c r="C1269" i="1"/>
  <c r="D1268" i="1"/>
  <c r="C1268" i="1"/>
  <c r="D1267" i="1"/>
  <c r="C1267" i="1"/>
  <c r="D1266" i="1"/>
  <c r="C1266" i="1"/>
  <c r="H1265" i="1"/>
  <c r="G1265" i="1"/>
  <c r="D1265" i="1"/>
  <c r="C1265" i="1"/>
  <c r="D1264" i="1"/>
  <c r="H1264" i="1" s="1"/>
  <c r="C1264" i="1"/>
  <c r="H1263" i="1"/>
  <c r="D1263" i="1"/>
  <c r="C1263" i="1"/>
  <c r="D1262" i="1"/>
  <c r="C1262" i="1"/>
  <c r="D1261" i="1"/>
  <c r="C1261" i="1"/>
  <c r="G1260" i="1"/>
  <c r="D1260" i="1"/>
  <c r="C1260" i="1"/>
  <c r="D1259" i="1"/>
  <c r="H1259" i="1" s="1"/>
  <c r="C1259" i="1"/>
  <c r="D1257" i="1"/>
  <c r="G1257" i="1" s="1"/>
  <c r="C1257" i="1"/>
  <c r="G1256" i="1"/>
  <c r="D1256" i="1"/>
  <c r="C1256" i="1"/>
  <c r="D1255" i="1"/>
  <c r="G1255" i="1" s="1"/>
  <c r="C1255" i="1"/>
  <c r="D1253" i="1"/>
  <c r="C1253" i="1"/>
  <c r="H1252" i="1"/>
  <c r="D1252" i="1"/>
  <c r="C1252" i="1"/>
  <c r="G1252" i="1" s="1"/>
  <c r="D1251" i="1"/>
  <c r="C1251" i="1"/>
  <c r="G1250" i="1"/>
  <c r="D1250" i="1"/>
  <c r="H1250" i="1" s="1"/>
  <c r="C1250" i="1"/>
  <c r="G1249" i="1"/>
  <c r="D1249" i="1"/>
  <c r="C1249" i="1"/>
  <c r="D1248" i="1"/>
  <c r="C1248" i="1"/>
  <c r="D1247" i="1"/>
  <c r="C1247" i="1"/>
  <c r="D1246" i="1"/>
  <c r="C1246" i="1"/>
  <c r="D1245" i="1"/>
  <c r="C1245" i="1"/>
  <c r="H1245" i="1" s="1"/>
  <c r="H1244" i="1"/>
  <c r="D1244" i="1"/>
  <c r="C1244" i="1"/>
  <c r="D1243" i="1"/>
  <c r="C1243" i="1"/>
  <c r="D1242" i="1"/>
  <c r="C1242" i="1"/>
  <c r="H1242" i="1" s="1"/>
  <c r="D1241" i="1"/>
  <c r="C1241" i="1"/>
  <c r="D1240" i="1"/>
  <c r="C1240" i="1"/>
  <c r="G1239" i="1"/>
  <c r="D1239" i="1"/>
  <c r="C1239" i="1"/>
  <c r="H1239" i="1" s="1"/>
  <c r="D1238" i="1"/>
  <c r="C1238" i="1"/>
  <c r="D1237" i="1"/>
  <c r="C1237" i="1"/>
  <c r="G1236" i="1"/>
  <c r="D1236" i="1"/>
  <c r="C1236" i="1"/>
  <c r="H1236" i="1" s="1"/>
  <c r="D1235" i="1"/>
  <c r="C1235" i="1"/>
  <c r="G1235" i="1" s="1"/>
  <c r="D1234" i="1"/>
  <c r="C1234" i="1"/>
  <c r="G1233" i="1"/>
  <c r="D1233" i="1"/>
  <c r="C1233" i="1"/>
  <c r="H1233" i="1" s="1"/>
  <c r="D1232" i="1"/>
  <c r="C1232" i="1"/>
  <c r="G1232" i="1" s="1"/>
  <c r="G1231" i="1"/>
  <c r="D1231" i="1"/>
  <c r="C1231" i="1"/>
  <c r="H1231" i="1" s="1"/>
  <c r="D1230" i="1"/>
  <c r="C1230" i="1"/>
  <c r="D1229" i="1"/>
  <c r="C1229" i="1"/>
  <c r="D1228" i="1"/>
  <c r="C1228" i="1"/>
  <c r="D1227" i="1"/>
  <c r="C1227" i="1"/>
  <c r="H1226" i="1"/>
  <c r="G1226" i="1"/>
  <c r="D1226" i="1"/>
  <c r="C1226" i="1"/>
  <c r="D1225" i="1"/>
  <c r="C1225" i="1"/>
  <c r="D1224" i="1"/>
  <c r="C1224" i="1"/>
  <c r="D1223" i="1"/>
  <c r="C1223" i="1"/>
  <c r="D1221" i="1"/>
  <c r="C1221" i="1"/>
  <c r="D1220" i="1"/>
  <c r="C1220" i="1"/>
  <c r="D1219" i="1"/>
  <c r="C1219" i="1"/>
  <c r="H1219" i="1" s="1"/>
  <c r="D1218" i="1"/>
  <c r="C1218" i="1"/>
  <c r="H1218" i="1" s="1"/>
  <c r="D1217" i="1"/>
  <c r="C1217" i="1"/>
  <c r="H1216" i="1"/>
  <c r="D1216" i="1"/>
  <c r="C1216" i="1"/>
  <c r="D1215" i="1"/>
  <c r="G1215" i="1" s="1"/>
  <c r="C1215" i="1"/>
  <c r="H1214" i="1"/>
  <c r="D1214" i="1"/>
  <c r="C1214" i="1"/>
  <c r="G1213" i="1"/>
  <c r="D1213" i="1"/>
  <c r="C1213" i="1"/>
  <c r="D1212" i="1"/>
  <c r="C1212" i="1"/>
  <c r="G1212" i="1" s="1"/>
  <c r="D1211" i="1"/>
  <c r="C1211" i="1"/>
  <c r="H1211" i="1" s="1"/>
  <c r="H1210" i="1"/>
  <c r="D1210" i="1"/>
  <c r="G1210" i="1" s="1"/>
  <c r="C1210" i="1"/>
  <c r="D1209" i="1"/>
  <c r="G1209" i="1" s="1"/>
  <c r="C1209" i="1"/>
  <c r="D1208" i="1"/>
  <c r="C1208" i="1"/>
  <c r="D1207" i="1"/>
  <c r="C1207" i="1"/>
  <c r="D1205" i="1"/>
  <c r="G1205" i="1" s="1"/>
  <c r="C1205" i="1"/>
  <c r="D1204" i="1"/>
  <c r="C1204" i="1"/>
  <c r="D1203" i="1"/>
  <c r="C1203" i="1"/>
  <c r="G1203" i="1" s="1"/>
  <c r="D1202" i="1"/>
  <c r="C1202" i="1"/>
  <c r="D1201" i="1"/>
  <c r="H1201" i="1" s="1"/>
  <c r="C1201" i="1"/>
  <c r="G1201" i="1" s="1"/>
  <c r="D1200" i="1"/>
  <c r="C1200" i="1"/>
  <c r="H1199" i="1"/>
  <c r="D1199" i="1"/>
  <c r="G1199" i="1" s="1"/>
  <c r="C1199" i="1"/>
  <c r="D1198" i="1"/>
  <c r="C1198" i="1"/>
  <c r="G1198" i="1" s="1"/>
  <c r="D1197" i="1"/>
  <c r="C1197" i="1"/>
  <c r="H1196" i="1"/>
  <c r="G1196" i="1"/>
  <c r="D1196" i="1"/>
  <c r="C1196" i="1"/>
  <c r="D1195" i="1"/>
  <c r="C1195" i="1"/>
  <c r="H1194" i="1"/>
  <c r="G1194" i="1"/>
  <c r="D1194" i="1"/>
  <c r="C1194" i="1"/>
  <c r="D1193" i="1"/>
  <c r="C1193" i="1"/>
  <c r="D1192" i="1"/>
  <c r="C1192" i="1"/>
  <c r="D1191" i="1"/>
  <c r="C1191" i="1"/>
  <c r="D1190" i="1"/>
  <c r="C1190" i="1"/>
  <c r="D1189" i="1"/>
  <c r="C1189" i="1"/>
  <c r="D1188" i="1"/>
  <c r="C1188" i="1"/>
  <c r="D1187" i="1"/>
  <c r="G1187" i="1" s="1"/>
  <c r="C1187" i="1"/>
  <c r="D1186" i="1"/>
  <c r="C1186" i="1"/>
  <c r="H1186" i="1" s="1"/>
  <c r="D1185" i="1"/>
  <c r="C1185" i="1"/>
  <c r="G1185" i="1" s="1"/>
  <c r="H1184" i="1"/>
  <c r="D1184" i="1"/>
  <c r="C1184" i="1"/>
  <c r="H1183" i="1"/>
  <c r="D1183" i="1"/>
  <c r="C1183" i="1"/>
  <c r="G1182" i="1"/>
  <c r="D1182" i="1"/>
  <c r="C1182" i="1"/>
  <c r="H1182" i="1" s="1"/>
  <c r="H1178" i="1"/>
  <c r="G1178" i="1"/>
  <c r="D1178" i="1"/>
  <c r="C1178" i="1"/>
  <c r="D1177" i="1"/>
  <c r="C1177" i="1"/>
  <c r="G1176" i="1"/>
  <c r="C1176" i="1"/>
  <c r="H1176" i="1" s="1"/>
  <c r="H1175" i="1"/>
  <c r="G1175" i="1"/>
  <c r="D1175" i="1"/>
  <c r="C1175" i="1"/>
  <c r="D1174" i="1"/>
  <c r="H1174" i="1" s="1"/>
  <c r="C1174" i="1"/>
  <c r="G1174" i="1" s="1"/>
  <c r="H1173" i="1"/>
  <c r="G1173" i="1"/>
  <c r="D1173" i="1"/>
  <c r="C1173" i="1"/>
  <c r="D1172" i="1"/>
  <c r="C1172" i="1"/>
  <c r="H1171" i="1"/>
  <c r="G1171" i="1"/>
  <c r="D1171" i="1"/>
  <c r="C1171" i="1"/>
  <c r="G1170" i="1"/>
  <c r="D1170" i="1"/>
  <c r="C1170" i="1"/>
  <c r="D1169" i="1"/>
  <c r="C1169" i="1"/>
  <c r="H1168" i="1"/>
  <c r="G1168" i="1"/>
  <c r="D1168" i="1"/>
  <c r="C1168" i="1"/>
  <c r="D1167" i="1"/>
  <c r="C1167" i="1"/>
  <c r="G1166" i="1"/>
  <c r="D1166" i="1"/>
  <c r="C1166" i="1"/>
  <c r="H1166" i="1" s="1"/>
  <c r="D1165" i="1"/>
  <c r="C1165" i="1"/>
  <c r="D1164" i="1"/>
  <c r="C1164" i="1"/>
  <c r="H1163" i="1"/>
  <c r="G1163" i="1"/>
  <c r="D1163" i="1"/>
  <c r="C1163" i="1"/>
  <c r="D1162" i="1"/>
  <c r="C1162" i="1"/>
  <c r="D1161" i="1"/>
  <c r="C1161" i="1"/>
  <c r="H1160" i="1"/>
  <c r="G1160" i="1"/>
  <c r="D1160" i="1"/>
  <c r="C1160" i="1"/>
  <c r="D1159" i="1"/>
  <c r="G1159" i="1" s="1"/>
  <c r="C1159" i="1"/>
  <c r="D1158" i="1"/>
  <c r="C1158" i="1"/>
  <c r="D1157" i="1"/>
  <c r="C1157" i="1"/>
  <c r="D1156" i="1"/>
  <c r="C1156" i="1"/>
  <c r="G1156" i="1" s="1"/>
  <c r="G1155" i="1"/>
  <c r="D1155" i="1"/>
  <c r="C1155" i="1"/>
  <c r="H1155" i="1" s="1"/>
  <c r="D1154" i="1"/>
  <c r="C1154" i="1"/>
  <c r="D1153" i="1"/>
  <c r="C1153" i="1"/>
  <c r="D1152" i="1"/>
  <c r="H1151" i="1"/>
  <c r="G1151" i="1"/>
  <c r="D1151" i="1"/>
  <c r="C1151" i="1"/>
  <c r="D1150" i="1"/>
  <c r="C1150" i="1"/>
  <c r="D1149" i="1"/>
  <c r="H1149" i="1" s="1"/>
  <c r="C1149" i="1"/>
  <c r="G1149" i="1" s="1"/>
  <c r="H1148" i="1"/>
  <c r="G1148" i="1"/>
  <c r="D1148" i="1"/>
  <c r="C1148" i="1"/>
  <c r="D1147" i="1"/>
  <c r="C1147" i="1"/>
  <c r="H1146" i="1"/>
  <c r="G1146" i="1"/>
  <c r="D1146" i="1"/>
  <c r="C1146" i="1"/>
  <c r="D1145" i="1"/>
  <c r="C1145" i="1"/>
  <c r="D1144" i="1"/>
  <c r="C1144" i="1"/>
  <c r="H1143" i="1"/>
  <c r="G1143" i="1"/>
  <c r="D1143" i="1"/>
  <c r="C1143" i="1"/>
  <c r="D1142" i="1"/>
  <c r="C1142" i="1"/>
  <c r="C1141" i="1"/>
  <c r="D1139" i="1"/>
  <c r="C1139" i="1"/>
  <c r="H1138" i="1"/>
  <c r="G1138" i="1"/>
  <c r="D1138" i="1"/>
  <c r="C1138" i="1"/>
  <c r="D1137" i="1"/>
  <c r="C1137" i="1"/>
  <c r="G1136" i="1"/>
  <c r="D1136" i="1"/>
  <c r="C1136" i="1"/>
  <c r="H1136" i="1" s="1"/>
  <c r="D1135" i="1"/>
  <c r="C1135" i="1"/>
  <c r="D1134" i="1"/>
  <c r="C1134" i="1"/>
  <c r="G1133" i="1"/>
  <c r="D1133" i="1"/>
  <c r="C1133" i="1"/>
  <c r="C1132" i="1"/>
  <c r="D1131" i="1"/>
  <c r="C1131" i="1"/>
  <c r="H1131" i="1" s="1"/>
  <c r="D1130" i="1"/>
  <c r="C1130" i="1"/>
  <c r="D1129" i="1"/>
  <c r="C1129" i="1"/>
  <c r="D1128" i="1"/>
  <c r="C1128" i="1"/>
  <c r="G1128" i="1" s="1"/>
  <c r="D1127" i="1"/>
  <c r="C1127" i="1"/>
  <c r="D1126" i="1"/>
  <c r="C1126" i="1"/>
  <c r="G1125" i="1"/>
  <c r="D1125" i="1"/>
  <c r="H1125" i="1" s="1"/>
  <c r="C1125" i="1"/>
  <c r="C1124" i="1"/>
  <c r="D1123" i="1"/>
  <c r="C1123" i="1"/>
  <c r="D1122" i="1"/>
  <c r="C1122" i="1"/>
  <c r="D1121" i="1"/>
  <c r="C1121" i="1"/>
  <c r="D1120" i="1"/>
  <c r="C1120" i="1"/>
  <c r="H1120" i="1" s="1"/>
  <c r="D1119" i="1"/>
  <c r="C1119" i="1"/>
  <c r="G1119" i="1" s="1"/>
  <c r="D1118" i="1"/>
  <c r="C1118" i="1"/>
  <c r="D1117" i="1"/>
  <c r="G1117" i="1" s="1"/>
  <c r="C1117" i="1"/>
  <c r="D1116" i="1"/>
  <c r="C1116" i="1"/>
  <c r="G1115" i="1"/>
  <c r="D1115" i="1"/>
  <c r="C1115" i="1"/>
  <c r="H1115" i="1" s="1"/>
  <c r="D1114" i="1"/>
  <c r="C1114" i="1"/>
  <c r="H1114" i="1" s="1"/>
  <c r="D1113" i="1"/>
  <c r="H1113" i="1" s="1"/>
  <c r="C1113" i="1"/>
  <c r="D1112" i="1"/>
  <c r="G1112" i="1" s="1"/>
  <c r="C1112" i="1"/>
  <c r="D1111" i="1"/>
  <c r="H1111" i="1" s="1"/>
  <c r="C1111" i="1"/>
  <c r="G1111" i="1" s="1"/>
  <c r="G1110" i="1"/>
  <c r="D1110" i="1"/>
  <c r="C1110" i="1"/>
  <c r="D1109" i="1"/>
  <c r="C1109" i="1"/>
  <c r="H1109" i="1" s="1"/>
  <c r="G1108" i="1"/>
  <c r="D1108" i="1"/>
  <c r="C1108" i="1"/>
  <c r="H1108" i="1" s="1"/>
  <c r="D1107" i="1"/>
  <c r="G1107" i="1" s="1"/>
  <c r="C1107" i="1"/>
  <c r="D1106" i="1"/>
  <c r="C1106" i="1"/>
  <c r="H1106" i="1" s="1"/>
  <c r="D1105" i="1"/>
  <c r="C1105" i="1"/>
  <c r="D1104" i="1"/>
  <c r="C1104" i="1"/>
  <c r="H1104" i="1" s="1"/>
  <c r="G1103" i="1"/>
  <c r="D1103" i="1"/>
  <c r="C1103" i="1"/>
  <c r="H1103" i="1" s="1"/>
  <c r="D1102" i="1"/>
  <c r="G1102" i="1" s="1"/>
  <c r="C1102" i="1"/>
  <c r="D1101" i="1"/>
  <c r="C1101" i="1"/>
  <c r="D1100" i="1"/>
  <c r="C1100" i="1"/>
  <c r="D1099" i="1"/>
  <c r="C1099" i="1"/>
  <c r="D1098" i="1"/>
  <c r="C1098" i="1"/>
  <c r="H1098" i="1" s="1"/>
  <c r="D1097" i="1"/>
  <c r="C1097" i="1"/>
  <c r="G1097" i="1" s="1"/>
  <c r="D1096" i="1"/>
  <c r="C1096" i="1"/>
  <c r="D1095" i="1"/>
  <c r="C1095" i="1"/>
  <c r="H1095" i="1" s="1"/>
  <c r="D1094" i="1"/>
  <c r="D1092" i="1"/>
  <c r="C1092" i="1"/>
  <c r="D1091" i="1"/>
  <c r="C1091" i="1"/>
  <c r="D1090" i="1"/>
  <c r="C1090" i="1"/>
  <c r="D1089" i="1"/>
  <c r="C1089" i="1"/>
  <c r="G1088" i="1"/>
  <c r="D1088" i="1"/>
  <c r="C1088" i="1"/>
  <c r="C1087" i="1"/>
  <c r="D1086" i="1"/>
  <c r="C1086" i="1"/>
  <c r="H1086" i="1" s="1"/>
  <c r="D1085" i="1"/>
  <c r="G1085" i="1" s="1"/>
  <c r="C1085" i="1"/>
  <c r="D1084" i="1"/>
  <c r="C1084" i="1"/>
  <c r="H1083" i="1"/>
  <c r="D1083" i="1"/>
  <c r="C1083" i="1"/>
  <c r="G1083" i="1" s="1"/>
  <c r="D1082" i="1"/>
  <c r="C1082" i="1"/>
  <c r="G1081" i="1"/>
  <c r="D1081" i="1"/>
  <c r="C1081" i="1"/>
  <c r="D1080" i="1"/>
  <c r="C1080" i="1"/>
  <c r="D1079" i="1"/>
  <c r="C1079" i="1"/>
  <c r="H1079" i="1" s="1"/>
  <c r="D1078" i="1"/>
  <c r="C1078" i="1"/>
  <c r="D1077" i="1"/>
  <c r="C1077" i="1"/>
  <c r="D1076" i="1"/>
  <c r="C1076" i="1"/>
  <c r="D1075" i="1"/>
  <c r="C1075" i="1"/>
  <c r="D1073" i="1"/>
  <c r="C1073" i="1"/>
  <c r="D1072" i="1"/>
  <c r="C1072" i="1"/>
  <c r="D1071" i="1"/>
  <c r="C1071" i="1"/>
  <c r="H1071" i="1" s="1"/>
  <c r="D1070" i="1"/>
  <c r="C1070" i="1"/>
  <c r="H1069" i="1"/>
  <c r="G1069" i="1"/>
  <c r="D1069" i="1"/>
  <c r="C1069" i="1"/>
  <c r="D1068" i="1"/>
  <c r="C1068" i="1"/>
  <c r="D1067" i="1"/>
  <c r="C1067" i="1"/>
  <c r="G1066" i="1"/>
  <c r="D1066" i="1"/>
  <c r="C1066" i="1"/>
  <c r="D1065" i="1"/>
  <c r="C1065" i="1"/>
  <c r="H1065" i="1" s="1"/>
  <c r="D1064" i="1"/>
  <c r="C1064" i="1"/>
  <c r="D1063" i="1"/>
  <c r="C1063" i="1"/>
  <c r="D1062" i="1"/>
  <c r="C1062" i="1"/>
  <c r="H1061" i="1"/>
  <c r="G1061" i="1"/>
  <c r="C1061" i="1"/>
  <c r="G1060" i="1"/>
  <c r="D1060" i="1"/>
  <c r="C1060" i="1"/>
  <c r="D1059" i="1"/>
  <c r="C1059" i="1"/>
  <c r="D1058" i="1"/>
  <c r="C1058" i="1"/>
  <c r="G1058" i="1" s="1"/>
  <c r="D1057" i="1"/>
  <c r="C1057" i="1"/>
  <c r="G1056" i="1"/>
  <c r="D1056" i="1"/>
  <c r="C1056" i="1"/>
  <c r="D1055" i="1"/>
  <c r="C1055" i="1"/>
  <c r="H1055" i="1" s="1"/>
  <c r="G1054" i="1"/>
  <c r="D1054" i="1"/>
  <c r="C1054" i="1"/>
  <c r="H1054" i="1" s="1"/>
  <c r="D1053" i="1"/>
  <c r="C1053" i="1"/>
  <c r="H1053" i="1" s="1"/>
  <c r="D1052" i="1"/>
  <c r="C1052" i="1"/>
  <c r="G1051" i="1"/>
  <c r="D1051" i="1"/>
  <c r="C1051" i="1"/>
  <c r="D1050" i="1"/>
  <c r="C1050" i="1"/>
  <c r="H1050" i="1" s="1"/>
  <c r="D1049" i="1"/>
  <c r="C1049" i="1"/>
  <c r="H1049" i="1" s="1"/>
  <c r="H1048" i="1"/>
  <c r="D1048" i="1"/>
  <c r="C1048" i="1"/>
  <c r="D1047" i="1"/>
  <c r="G1047" i="1" s="1"/>
  <c r="C1047" i="1"/>
  <c r="C1046" i="1"/>
  <c r="G1045" i="1"/>
  <c r="D1045" i="1"/>
  <c r="C1045" i="1"/>
  <c r="D1044" i="1"/>
  <c r="C1044" i="1"/>
  <c r="D1043" i="1"/>
  <c r="C1043" i="1"/>
  <c r="H1042" i="1"/>
  <c r="D1042" i="1"/>
  <c r="G1042" i="1" s="1"/>
  <c r="C1042" i="1"/>
  <c r="D1041" i="1"/>
  <c r="C1041" i="1"/>
  <c r="D1040" i="1"/>
  <c r="C1040" i="1"/>
  <c r="D1039" i="1"/>
  <c r="C1039" i="1"/>
  <c r="D1038" i="1"/>
  <c r="C1038" i="1"/>
  <c r="H1038" i="1" s="1"/>
  <c r="D1037" i="1"/>
  <c r="C1037" i="1"/>
  <c r="D1036" i="1"/>
  <c r="C1036" i="1"/>
  <c r="D1035" i="1"/>
  <c r="C1035" i="1"/>
  <c r="H1035" i="1" s="1"/>
  <c r="D1034" i="1"/>
  <c r="C1034" i="1"/>
  <c r="H1033" i="1"/>
  <c r="G1033" i="1"/>
  <c r="D1033" i="1"/>
  <c r="C1033" i="1"/>
  <c r="D1032" i="1"/>
  <c r="G1032" i="1" s="1"/>
  <c r="C1032" i="1"/>
  <c r="G1031" i="1"/>
  <c r="D1031" i="1"/>
  <c r="C1031" i="1"/>
  <c r="D1030" i="1"/>
  <c r="C1030" i="1"/>
  <c r="D1029" i="1"/>
  <c r="C1029" i="1"/>
  <c r="G1028" i="1"/>
  <c r="D1028" i="1"/>
  <c r="C1028" i="1"/>
  <c r="H1028" i="1" s="1"/>
  <c r="D1027" i="1"/>
  <c r="C1027" i="1"/>
  <c r="D1026" i="1"/>
  <c r="H1026" i="1" s="1"/>
  <c r="C1026" i="1"/>
  <c r="H1025" i="1"/>
  <c r="D1025" i="1"/>
  <c r="C1025" i="1"/>
  <c r="D1024" i="1"/>
  <c r="C1024" i="1"/>
  <c r="D1023" i="1"/>
  <c r="C1023" i="1"/>
  <c r="H1022" i="1"/>
  <c r="D1022" i="1"/>
  <c r="G1022" i="1" s="1"/>
  <c r="C1022" i="1"/>
  <c r="D1021" i="1"/>
  <c r="C1021" i="1"/>
  <c r="H1021" i="1" s="1"/>
  <c r="D1020" i="1"/>
  <c r="C1020" i="1"/>
  <c r="G1019" i="1"/>
  <c r="D1019" i="1"/>
  <c r="C1019" i="1"/>
  <c r="D1018" i="1"/>
  <c r="C1018" i="1"/>
  <c r="D1016" i="1"/>
  <c r="C1016" i="1"/>
  <c r="D1015" i="1"/>
  <c r="C1015" i="1"/>
  <c r="G1015" i="1" s="1"/>
  <c r="D1014" i="1"/>
  <c r="C1014" i="1"/>
  <c r="G1013" i="1"/>
  <c r="D1013" i="1"/>
  <c r="C1013" i="1"/>
  <c r="H1013" i="1" s="1"/>
  <c r="D1010" i="1"/>
  <c r="C1010" i="1"/>
  <c r="H1010" i="1" s="1"/>
  <c r="D1009" i="1"/>
  <c r="C1009" i="1"/>
  <c r="G1008" i="1"/>
  <c r="D1008" i="1"/>
  <c r="C1008" i="1"/>
  <c r="H1008" i="1" s="1"/>
  <c r="D1007" i="1"/>
  <c r="C1007" i="1"/>
  <c r="H1007" i="1" s="1"/>
  <c r="D1006" i="1"/>
  <c r="C1006" i="1"/>
  <c r="H1005" i="1"/>
  <c r="G1005" i="1"/>
  <c r="D1005" i="1"/>
  <c r="C1005" i="1"/>
  <c r="D1004" i="1"/>
  <c r="C1004" i="1"/>
  <c r="H1004" i="1" s="1"/>
  <c r="D1003" i="1"/>
  <c r="C1003" i="1"/>
  <c r="H1003" i="1" s="1"/>
  <c r="D1002" i="1"/>
  <c r="H1002" i="1" s="1"/>
  <c r="C1002" i="1"/>
  <c r="D1001" i="1"/>
  <c r="C1001" i="1"/>
  <c r="D1000" i="1"/>
  <c r="G1000" i="1" s="1"/>
  <c r="C1000" i="1"/>
  <c r="D999" i="1"/>
  <c r="H999" i="1" s="1"/>
  <c r="C999" i="1"/>
  <c r="G998" i="1"/>
  <c r="D998" i="1"/>
  <c r="C998" i="1"/>
  <c r="H998" i="1" s="1"/>
  <c r="D997" i="1"/>
  <c r="C997" i="1"/>
  <c r="H997" i="1" s="1"/>
  <c r="D996" i="1"/>
  <c r="C996" i="1"/>
  <c r="G995" i="1"/>
  <c r="D995" i="1"/>
  <c r="C995" i="1"/>
  <c r="D994" i="1"/>
  <c r="C994" i="1"/>
  <c r="D993" i="1"/>
  <c r="C993" i="1"/>
  <c r="G992" i="1"/>
  <c r="D992" i="1"/>
  <c r="C992" i="1"/>
  <c r="D991" i="1"/>
  <c r="C991" i="1"/>
  <c r="H991" i="1" s="1"/>
  <c r="D990" i="1"/>
  <c r="C990" i="1"/>
  <c r="D989" i="1"/>
  <c r="C989" i="1"/>
  <c r="D988" i="1"/>
  <c r="G988" i="1" s="1"/>
  <c r="C988" i="1"/>
  <c r="D987" i="1"/>
  <c r="C987" i="1"/>
  <c r="G986" i="1"/>
  <c r="D986" i="1"/>
  <c r="C986" i="1"/>
  <c r="D985" i="1"/>
  <c r="C985" i="1"/>
  <c r="H985" i="1" s="1"/>
  <c r="D984" i="1"/>
  <c r="C984" i="1"/>
  <c r="D983" i="1"/>
  <c r="C983" i="1"/>
  <c r="D982" i="1"/>
  <c r="G982" i="1" s="1"/>
  <c r="C982" i="1"/>
  <c r="D981" i="1"/>
  <c r="C981" i="1"/>
  <c r="H981" i="1" s="1"/>
  <c r="D980" i="1"/>
  <c r="C980" i="1"/>
  <c r="D979" i="1"/>
  <c r="C979" i="1"/>
  <c r="D978" i="1"/>
  <c r="C978" i="1"/>
  <c r="D977" i="1"/>
  <c r="C977" i="1"/>
  <c r="H976" i="1"/>
  <c r="G976" i="1"/>
  <c r="D976" i="1"/>
  <c r="C976" i="1"/>
  <c r="D975" i="1"/>
  <c r="C975" i="1"/>
  <c r="H975" i="1" s="1"/>
  <c r="D974" i="1"/>
  <c r="C974" i="1"/>
  <c r="H974" i="1" s="1"/>
  <c r="D973" i="1"/>
  <c r="C973" i="1"/>
  <c r="D972" i="1"/>
  <c r="C972" i="1"/>
  <c r="D971" i="1"/>
  <c r="C971" i="1"/>
  <c r="D970" i="1"/>
  <c r="C970" i="1"/>
  <c r="H970" i="1" s="1"/>
  <c r="H969" i="1"/>
  <c r="G969" i="1"/>
  <c r="D969" i="1"/>
  <c r="C969" i="1"/>
  <c r="D968" i="1"/>
  <c r="G968" i="1" s="1"/>
  <c r="C968" i="1"/>
  <c r="H968" i="1" s="1"/>
  <c r="D967" i="1"/>
  <c r="C967" i="1"/>
  <c r="G966" i="1"/>
  <c r="D966" i="1"/>
  <c r="C966" i="1"/>
  <c r="H966" i="1" s="1"/>
  <c r="D965" i="1"/>
  <c r="C965" i="1"/>
  <c r="H964" i="1"/>
  <c r="D964" i="1"/>
  <c r="G964" i="1" s="1"/>
  <c r="C964" i="1"/>
  <c r="D963" i="1"/>
  <c r="C963" i="1"/>
  <c r="G963" i="1" s="1"/>
  <c r="D962" i="1"/>
  <c r="C962" i="1"/>
  <c r="H962" i="1" s="1"/>
  <c r="D961" i="1"/>
  <c r="C961" i="1"/>
  <c r="D960" i="1"/>
  <c r="G960" i="1" s="1"/>
  <c r="C960" i="1"/>
  <c r="D959" i="1"/>
  <c r="C959" i="1"/>
  <c r="D958" i="1"/>
  <c r="C958" i="1"/>
  <c r="H957" i="1"/>
  <c r="D957" i="1"/>
  <c r="G957" i="1" s="1"/>
  <c r="C957" i="1"/>
  <c r="D956" i="1"/>
  <c r="C956" i="1"/>
  <c r="G955" i="1"/>
  <c r="D955" i="1"/>
  <c r="C955" i="1"/>
  <c r="D954" i="1"/>
  <c r="C954" i="1"/>
  <c r="H954" i="1" s="1"/>
  <c r="D953" i="1"/>
  <c r="C953" i="1"/>
  <c r="D952" i="1"/>
  <c r="C952" i="1"/>
  <c r="H951" i="1"/>
  <c r="D951" i="1"/>
  <c r="C951" i="1"/>
  <c r="G951" i="1" s="1"/>
  <c r="D950" i="1"/>
  <c r="C950" i="1"/>
  <c r="D949" i="1"/>
  <c r="C949" i="1"/>
  <c r="D948" i="1"/>
  <c r="C948" i="1"/>
  <c r="D947" i="1"/>
  <c r="C947" i="1"/>
  <c r="D946" i="1"/>
  <c r="C946" i="1"/>
  <c r="D945" i="1"/>
  <c r="C945" i="1"/>
  <c r="D944" i="1"/>
  <c r="C944" i="1"/>
  <c r="H944" i="1" s="1"/>
  <c r="D943" i="1"/>
  <c r="C943" i="1"/>
  <c r="H943" i="1" s="1"/>
  <c r="D942" i="1"/>
  <c r="C942" i="1"/>
  <c r="D941" i="1"/>
  <c r="G941" i="1" s="1"/>
  <c r="C941" i="1"/>
  <c r="D940" i="1"/>
  <c r="G940" i="1" s="1"/>
  <c r="C940" i="1"/>
  <c r="H939" i="1"/>
  <c r="D939" i="1"/>
  <c r="G939" i="1" s="1"/>
  <c r="C939" i="1"/>
  <c r="D938" i="1"/>
  <c r="C938" i="1"/>
  <c r="D937" i="1"/>
  <c r="H937" i="1" s="1"/>
  <c r="C937" i="1"/>
  <c r="G936" i="1"/>
  <c r="D936" i="1"/>
  <c r="C936" i="1"/>
  <c r="D935" i="1"/>
  <c r="C935" i="1"/>
  <c r="D934" i="1"/>
  <c r="C934" i="1"/>
  <c r="D933" i="1"/>
  <c r="C933" i="1"/>
  <c r="D932" i="1"/>
  <c r="C932" i="1"/>
  <c r="D931" i="1"/>
  <c r="C931" i="1"/>
  <c r="H931" i="1" s="1"/>
  <c r="D930" i="1"/>
  <c r="C930" i="1"/>
  <c r="D929" i="1"/>
  <c r="H929" i="1" s="1"/>
  <c r="C929" i="1"/>
  <c r="D928" i="1"/>
  <c r="C928" i="1"/>
  <c r="D927" i="1"/>
  <c r="C927" i="1"/>
  <c r="H926" i="1"/>
  <c r="G926" i="1"/>
  <c r="D926" i="1"/>
  <c r="C926" i="1"/>
  <c r="D925" i="1"/>
  <c r="G925" i="1" s="1"/>
  <c r="C925" i="1"/>
  <c r="D924" i="1"/>
  <c r="C924" i="1"/>
  <c r="H923" i="1"/>
  <c r="D923" i="1"/>
  <c r="C923" i="1"/>
  <c r="D922" i="1"/>
  <c r="C922" i="1"/>
  <c r="D921" i="1"/>
  <c r="C921" i="1"/>
  <c r="D920" i="1"/>
  <c r="C920" i="1"/>
  <c r="D919" i="1"/>
  <c r="C919" i="1"/>
  <c r="D918" i="1"/>
  <c r="C918" i="1"/>
  <c r="H918" i="1" s="1"/>
  <c r="D917" i="1"/>
  <c r="G917" i="1" s="1"/>
  <c r="C917" i="1"/>
  <c r="D916" i="1"/>
  <c r="H916" i="1" s="1"/>
  <c r="C916" i="1"/>
  <c r="D915" i="1"/>
  <c r="G915" i="1" s="1"/>
  <c r="C915" i="1"/>
  <c r="D914" i="1"/>
  <c r="C914" i="1"/>
  <c r="D913" i="1"/>
  <c r="C913" i="1"/>
  <c r="D912" i="1"/>
  <c r="C912" i="1"/>
  <c r="G912" i="1" s="1"/>
  <c r="G911" i="1"/>
  <c r="D911" i="1"/>
  <c r="C911" i="1"/>
  <c r="H911" i="1" s="1"/>
  <c r="G910" i="1"/>
  <c r="D910" i="1"/>
  <c r="C910" i="1"/>
  <c r="H910" i="1" s="1"/>
  <c r="D909" i="1"/>
  <c r="C909" i="1"/>
  <c r="D908" i="1"/>
  <c r="G908" i="1" s="1"/>
  <c r="C908" i="1"/>
  <c r="D907" i="1"/>
  <c r="G907" i="1" s="1"/>
  <c r="C907" i="1"/>
  <c r="D906" i="1"/>
  <c r="C906" i="1"/>
  <c r="D905" i="1"/>
  <c r="C905" i="1"/>
  <c r="H905" i="1" s="1"/>
  <c r="H904" i="1"/>
  <c r="G904" i="1"/>
  <c r="D904" i="1"/>
  <c r="C904" i="1"/>
  <c r="D903" i="1"/>
  <c r="C903" i="1"/>
  <c r="D902" i="1"/>
  <c r="G902" i="1" s="1"/>
  <c r="C902" i="1"/>
  <c r="H902" i="1" s="1"/>
  <c r="D901" i="1"/>
  <c r="C901" i="1"/>
  <c r="D900" i="1"/>
  <c r="C900" i="1"/>
  <c r="D899" i="1"/>
  <c r="C899" i="1"/>
  <c r="H899" i="1" s="1"/>
  <c r="G898" i="1"/>
  <c r="D898" i="1"/>
  <c r="C898" i="1"/>
  <c r="D897" i="1"/>
  <c r="C897" i="1"/>
  <c r="D896" i="1"/>
  <c r="C896" i="1"/>
  <c r="G895" i="1"/>
  <c r="D895" i="1"/>
  <c r="C895" i="1"/>
  <c r="D894" i="1"/>
  <c r="C894" i="1"/>
  <c r="D893" i="1"/>
  <c r="C893" i="1"/>
  <c r="H892" i="1"/>
  <c r="D892" i="1"/>
  <c r="C892" i="1"/>
  <c r="D891" i="1"/>
  <c r="C891" i="1"/>
  <c r="D890" i="1"/>
  <c r="C890" i="1"/>
  <c r="D889" i="1"/>
  <c r="C889" i="1"/>
  <c r="D888" i="1"/>
  <c r="C888" i="1"/>
  <c r="D887" i="1"/>
  <c r="C887" i="1"/>
  <c r="D886" i="1"/>
  <c r="C886" i="1"/>
  <c r="G885" i="1"/>
  <c r="D885" i="1"/>
  <c r="C885" i="1"/>
  <c r="H885" i="1" s="1"/>
  <c r="D884" i="1"/>
  <c r="C884" i="1"/>
  <c r="D883" i="1"/>
  <c r="H883" i="1" s="1"/>
  <c r="C883" i="1"/>
  <c r="D882" i="1"/>
  <c r="C882" i="1"/>
  <c r="D881" i="1"/>
  <c r="C881" i="1"/>
  <c r="D880" i="1"/>
  <c r="C880" i="1"/>
  <c r="H879" i="1"/>
  <c r="D879" i="1"/>
  <c r="C879" i="1"/>
  <c r="G879" i="1" s="1"/>
  <c r="D878" i="1"/>
  <c r="C878" i="1"/>
  <c r="D877" i="1"/>
  <c r="C877" i="1"/>
  <c r="D876" i="1"/>
  <c r="C876" i="1"/>
  <c r="D875" i="1"/>
  <c r="C875" i="1"/>
  <c r="D874" i="1"/>
  <c r="C874" i="1"/>
  <c r="D873" i="1"/>
  <c r="C873" i="1"/>
  <c r="D872" i="1"/>
  <c r="C872" i="1"/>
  <c r="D871" i="1"/>
  <c r="C871" i="1"/>
  <c r="H871" i="1" s="1"/>
  <c r="G870" i="1"/>
  <c r="D870" i="1"/>
  <c r="C870" i="1"/>
  <c r="D869" i="1"/>
  <c r="C869" i="1"/>
  <c r="H869" i="1" s="1"/>
  <c r="D868" i="1"/>
  <c r="C868" i="1"/>
  <c r="H868" i="1" s="1"/>
  <c r="H867" i="1"/>
  <c r="D867" i="1"/>
  <c r="C867" i="1"/>
  <c r="D866" i="1"/>
  <c r="G866" i="1" s="1"/>
  <c r="C866" i="1"/>
  <c r="D865" i="1"/>
  <c r="C865" i="1"/>
  <c r="D864" i="1"/>
  <c r="C864" i="1"/>
  <c r="D863" i="1"/>
  <c r="G863" i="1" s="1"/>
  <c r="C863" i="1"/>
  <c r="D862" i="1"/>
  <c r="C862" i="1"/>
  <c r="G862" i="1" s="1"/>
  <c r="D861" i="1"/>
  <c r="C861" i="1"/>
  <c r="D860" i="1"/>
  <c r="C860" i="1"/>
  <c r="D859" i="1"/>
  <c r="H859" i="1" s="1"/>
  <c r="C859" i="1"/>
  <c r="D858" i="1"/>
  <c r="C858" i="1"/>
  <c r="H857" i="1"/>
  <c r="D857" i="1"/>
  <c r="C857" i="1"/>
  <c r="G857" i="1" s="1"/>
  <c r="D856" i="1"/>
  <c r="C856" i="1"/>
  <c r="D855" i="1"/>
  <c r="C855" i="1"/>
  <c r="D854" i="1"/>
  <c r="C854" i="1"/>
  <c r="H854" i="1" s="1"/>
  <c r="D853" i="1"/>
  <c r="C853" i="1"/>
  <c r="H852" i="1"/>
  <c r="D852" i="1"/>
  <c r="C852" i="1"/>
  <c r="D851" i="1"/>
  <c r="C851" i="1"/>
  <c r="H851" i="1" s="1"/>
  <c r="D850" i="1"/>
  <c r="C850" i="1"/>
  <c r="H850" i="1" s="1"/>
  <c r="H849" i="1"/>
  <c r="D849" i="1"/>
  <c r="C849" i="1"/>
  <c r="D848" i="1"/>
  <c r="G848" i="1" s="1"/>
  <c r="C848" i="1"/>
  <c r="D847" i="1"/>
  <c r="C847" i="1"/>
  <c r="H846" i="1"/>
  <c r="G846" i="1"/>
  <c r="D846" i="1"/>
  <c r="C846" i="1"/>
  <c r="D845" i="1"/>
  <c r="C845" i="1"/>
  <c r="H844" i="1"/>
  <c r="G844" i="1"/>
  <c r="D844" i="1"/>
  <c r="C844" i="1"/>
  <c r="D843" i="1"/>
  <c r="C843" i="1"/>
  <c r="D842" i="1"/>
  <c r="C842" i="1"/>
  <c r="D841" i="1"/>
  <c r="C841" i="1"/>
  <c r="G840" i="1"/>
  <c r="D840" i="1"/>
  <c r="C840" i="1"/>
  <c r="D839" i="1"/>
  <c r="C839" i="1"/>
  <c r="H839" i="1" s="1"/>
  <c r="D838" i="1"/>
  <c r="C838" i="1"/>
  <c r="G838" i="1" s="1"/>
  <c r="H837" i="1"/>
  <c r="D837" i="1"/>
  <c r="C837" i="1"/>
  <c r="D836" i="1"/>
  <c r="C836" i="1"/>
  <c r="D835" i="1"/>
  <c r="C835" i="1"/>
  <c r="H834" i="1"/>
  <c r="G834" i="1"/>
  <c r="D834" i="1"/>
  <c r="C834" i="1"/>
  <c r="D833" i="1"/>
  <c r="G833" i="1" s="1"/>
  <c r="C833" i="1"/>
  <c r="H832" i="1"/>
  <c r="G832" i="1"/>
  <c r="D832" i="1"/>
  <c r="C832" i="1"/>
  <c r="D831" i="1"/>
  <c r="C831" i="1"/>
  <c r="H831" i="1" s="1"/>
  <c r="D830" i="1"/>
  <c r="C830" i="1"/>
  <c r="H830" i="1" s="1"/>
  <c r="H829" i="1"/>
  <c r="G829" i="1"/>
  <c r="D829" i="1"/>
  <c r="C829" i="1"/>
  <c r="D828" i="1"/>
  <c r="C828" i="1"/>
  <c r="H828" i="1" s="1"/>
  <c r="D827" i="1"/>
  <c r="C827" i="1"/>
  <c r="H827" i="1" s="1"/>
  <c r="D826" i="1"/>
  <c r="C826" i="1"/>
  <c r="D825" i="1"/>
  <c r="C825" i="1"/>
  <c r="H825" i="1" s="1"/>
  <c r="D824" i="1"/>
  <c r="C824" i="1"/>
  <c r="H823" i="1"/>
  <c r="G823" i="1"/>
  <c r="D823" i="1"/>
  <c r="C823" i="1"/>
  <c r="D822" i="1"/>
  <c r="C822" i="1"/>
  <c r="H822" i="1" s="1"/>
  <c r="D821" i="1"/>
  <c r="C821" i="1"/>
  <c r="H820" i="1"/>
  <c r="D820" i="1"/>
  <c r="C820" i="1"/>
  <c r="G820" i="1" s="1"/>
  <c r="D819" i="1"/>
  <c r="C819" i="1"/>
  <c r="D818" i="1"/>
  <c r="H818" i="1" s="1"/>
  <c r="C818" i="1"/>
  <c r="D817" i="1"/>
  <c r="C817" i="1"/>
  <c r="D816" i="1"/>
  <c r="G816" i="1" s="1"/>
  <c r="C816" i="1"/>
  <c r="G815" i="1"/>
  <c r="D815" i="1"/>
  <c r="C815" i="1"/>
  <c r="D814" i="1"/>
  <c r="C814" i="1"/>
  <c r="H814" i="1" s="1"/>
  <c r="D813" i="1"/>
  <c r="C813" i="1"/>
  <c r="H813" i="1" s="1"/>
  <c r="H812" i="1"/>
  <c r="G812" i="1"/>
  <c r="D812" i="1"/>
  <c r="C812" i="1"/>
  <c r="D811" i="1"/>
  <c r="G811" i="1" s="1"/>
  <c r="C811" i="1"/>
  <c r="D810" i="1"/>
  <c r="C810" i="1"/>
  <c r="D809" i="1"/>
  <c r="C809" i="1"/>
  <c r="D808" i="1"/>
  <c r="C808" i="1"/>
  <c r="G808" i="1" s="1"/>
  <c r="D807" i="1"/>
  <c r="C807" i="1"/>
  <c r="G806" i="1"/>
  <c r="D806" i="1"/>
  <c r="C806" i="1"/>
  <c r="H806" i="1" s="1"/>
  <c r="D805" i="1"/>
  <c r="H805" i="1" s="1"/>
  <c r="C805" i="1"/>
  <c r="D804" i="1"/>
  <c r="C804" i="1"/>
  <c r="H803" i="1"/>
  <c r="D803" i="1"/>
  <c r="C803" i="1"/>
  <c r="G803" i="1" s="1"/>
  <c r="D802" i="1"/>
  <c r="H802" i="1" s="1"/>
  <c r="C802" i="1"/>
  <c r="D801" i="1"/>
  <c r="C801" i="1"/>
  <c r="H800" i="1"/>
  <c r="D800" i="1"/>
  <c r="C800" i="1"/>
  <c r="G800" i="1" s="1"/>
  <c r="D799" i="1"/>
  <c r="C799" i="1"/>
  <c r="D798" i="1"/>
  <c r="G798" i="1" s="1"/>
  <c r="C798" i="1"/>
  <c r="D797" i="1"/>
  <c r="C797" i="1"/>
  <c r="H797" i="1" s="1"/>
  <c r="D796" i="1"/>
  <c r="C796" i="1"/>
  <c r="H795" i="1"/>
  <c r="G795" i="1"/>
  <c r="D795" i="1"/>
  <c r="C795" i="1"/>
  <c r="D794" i="1"/>
  <c r="C794" i="1"/>
  <c r="D793" i="1"/>
  <c r="C793" i="1"/>
  <c r="G793" i="1" s="1"/>
  <c r="H792" i="1"/>
  <c r="D792" i="1"/>
  <c r="C792" i="1"/>
  <c r="G792" i="1" s="1"/>
  <c r="D791" i="1"/>
  <c r="C791" i="1"/>
  <c r="H790" i="1"/>
  <c r="G790" i="1"/>
  <c r="D790" i="1"/>
  <c r="C790" i="1"/>
  <c r="D789" i="1"/>
  <c r="C789" i="1"/>
  <c r="D788" i="1"/>
  <c r="C788" i="1"/>
  <c r="D787" i="1"/>
  <c r="C787" i="1"/>
  <c r="D786" i="1"/>
  <c r="C786" i="1"/>
  <c r="G786" i="1" s="1"/>
  <c r="D785" i="1"/>
  <c r="G785" i="1" s="1"/>
  <c r="C785" i="1"/>
  <c r="D784" i="1"/>
  <c r="C784" i="1"/>
  <c r="G784" i="1" s="1"/>
  <c r="D783" i="1"/>
  <c r="C783" i="1"/>
  <c r="D782" i="1"/>
  <c r="C782" i="1"/>
  <c r="D781" i="1"/>
  <c r="C781" i="1"/>
  <c r="G781" i="1" s="1"/>
  <c r="D780" i="1"/>
  <c r="C780" i="1"/>
  <c r="H779" i="1"/>
  <c r="G779" i="1"/>
  <c r="D779" i="1"/>
  <c r="C779" i="1"/>
  <c r="D778" i="1"/>
  <c r="C778" i="1"/>
  <c r="H778" i="1" s="1"/>
  <c r="D777" i="1"/>
  <c r="C777" i="1"/>
  <c r="D776" i="1"/>
  <c r="C776" i="1"/>
  <c r="G775" i="1"/>
  <c r="D775" i="1"/>
  <c r="C775" i="1"/>
  <c r="H775" i="1" s="1"/>
  <c r="D774" i="1"/>
  <c r="C774" i="1"/>
  <c r="D773" i="1"/>
  <c r="C773" i="1"/>
  <c r="H772" i="1"/>
  <c r="D772" i="1"/>
  <c r="C772" i="1"/>
  <c r="D771" i="1"/>
  <c r="C771" i="1"/>
  <c r="D770" i="1"/>
  <c r="C770" i="1"/>
  <c r="G770" i="1" s="1"/>
  <c r="D769" i="1"/>
  <c r="G769" i="1" s="1"/>
  <c r="C769" i="1"/>
  <c r="D768" i="1"/>
  <c r="C768" i="1"/>
  <c r="D767" i="1"/>
  <c r="C767" i="1"/>
  <c r="D766" i="1"/>
  <c r="G766" i="1" s="1"/>
  <c r="C766" i="1"/>
  <c r="H766" i="1" s="1"/>
  <c r="D765" i="1"/>
  <c r="C765" i="1"/>
  <c r="H765" i="1" s="1"/>
  <c r="D764" i="1"/>
  <c r="C764" i="1"/>
  <c r="G764" i="1" s="1"/>
  <c r="D763" i="1"/>
  <c r="C763" i="1"/>
  <c r="D762" i="1"/>
  <c r="C762" i="1"/>
  <c r="D761" i="1"/>
  <c r="C761" i="1"/>
  <c r="D760" i="1"/>
  <c r="C760" i="1"/>
  <c r="D759" i="1"/>
  <c r="C759" i="1"/>
  <c r="D758" i="1"/>
  <c r="C758" i="1"/>
  <c r="D757" i="1"/>
  <c r="C757" i="1"/>
  <c r="H756" i="1"/>
  <c r="D756" i="1"/>
  <c r="C756" i="1"/>
  <c r="G756" i="1" s="1"/>
  <c r="H755" i="1"/>
  <c r="D755" i="1"/>
  <c r="C755" i="1"/>
  <c r="G755" i="1" s="1"/>
  <c r="D754" i="1"/>
  <c r="G754" i="1" s="1"/>
  <c r="C754" i="1"/>
  <c r="D753" i="1"/>
  <c r="C753" i="1"/>
  <c r="D752" i="1"/>
  <c r="C752" i="1"/>
  <c r="H752" i="1" s="1"/>
  <c r="D751" i="1"/>
  <c r="C751" i="1"/>
  <c r="G751" i="1" s="1"/>
  <c r="D750" i="1"/>
  <c r="C750" i="1"/>
  <c r="D749" i="1"/>
  <c r="C749" i="1"/>
  <c r="D748" i="1"/>
  <c r="C748" i="1"/>
  <c r="H747" i="1"/>
  <c r="D747" i="1"/>
  <c r="G747" i="1" s="1"/>
  <c r="C747" i="1"/>
  <c r="D746" i="1"/>
  <c r="C746" i="1"/>
  <c r="D745" i="1"/>
  <c r="C745" i="1"/>
  <c r="H744" i="1"/>
  <c r="G744" i="1"/>
  <c r="D744" i="1"/>
  <c r="C744" i="1"/>
  <c r="D743" i="1"/>
  <c r="C743" i="1"/>
  <c r="D742" i="1"/>
  <c r="C742" i="1"/>
  <c r="H742" i="1" s="1"/>
  <c r="D741" i="1"/>
  <c r="C741" i="1"/>
  <c r="D740" i="1"/>
  <c r="C740" i="1"/>
  <c r="H740" i="1" s="1"/>
  <c r="D739" i="1"/>
  <c r="C739" i="1"/>
  <c r="D738" i="1"/>
  <c r="C738" i="1"/>
  <c r="D737" i="1"/>
  <c r="C737" i="1"/>
  <c r="D736" i="1"/>
  <c r="H736" i="1" s="1"/>
  <c r="C736" i="1"/>
  <c r="D735" i="1"/>
  <c r="H735" i="1" s="1"/>
  <c r="C735" i="1"/>
  <c r="D734" i="1"/>
  <c r="C734" i="1"/>
  <c r="D733" i="1"/>
  <c r="C733" i="1"/>
  <c r="D732" i="1"/>
  <c r="C732" i="1"/>
  <c r="H731" i="1"/>
  <c r="D731" i="1"/>
  <c r="C731" i="1"/>
  <c r="G731" i="1" s="1"/>
  <c r="D730" i="1"/>
  <c r="C730" i="1"/>
  <c r="D729" i="1"/>
  <c r="C729" i="1"/>
  <c r="D728" i="1"/>
  <c r="C728" i="1"/>
  <c r="D727" i="1"/>
  <c r="C727" i="1"/>
  <c r="D726" i="1"/>
  <c r="C726" i="1"/>
  <c r="H725" i="1"/>
  <c r="G725" i="1"/>
  <c r="D725" i="1"/>
  <c r="C725" i="1"/>
  <c r="D724" i="1"/>
  <c r="C724" i="1"/>
  <c r="D723" i="1"/>
  <c r="C723" i="1"/>
  <c r="D722" i="1"/>
  <c r="C722" i="1"/>
  <c r="D721" i="1"/>
  <c r="C721" i="1"/>
  <c r="D720" i="1"/>
  <c r="C720" i="1"/>
  <c r="G720" i="1" s="1"/>
  <c r="D719" i="1"/>
  <c r="C719" i="1"/>
  <c r="G719" i="1" s="1"/>
  <c r="D718" i="1"/>
  <c r="C718" i="1"/>
  <c r="D717" i="1"/>
  <c r="C717" i="1"/>
  <c r="G717" i="1" s="1"/>
  <c r="D716" i="1"/>
  <c r="C716" i="1"/>
  <c r="D715" i="1"/>
  <c r="C715" i="1"/>
  <c r="D714" i="1"/>
  <c r="C714" i="1"/>
  <c r="D713" i="1"/>
  <c r="C713" i="1"/>
  <c r="H712" i="1"/>
  <c r="D712" i="1"/>
  <c r="C712" i="1"/>
  <c r="G712" i="1" s="1"/>
  <c r="D711" i="1"/>
  <c r="G711" i="1" s="1"/>
  <c r="C711" i="1"/>
  <c r="D710" i="1"/>
  <c r="C710" i="1"/>
  <c r="D709" i="1"/>
  <c r="C709" i="1"/>
  <c r="D708" i="1"/>
  <c r="C708" i="1"/>
  <c r="D707" i="1"/>
  <c r="C707" i="1"/>
  <c r="H707" i="1" s="1"/>
  <c r="D706" i="1"/>
  <c r="C706" i="1"/>
  <c r="D705" i="1"/>
  <c r="C705" i="1"/>
  <c r="H705" i="1" s="1"/>
  <c r="D704" i="1"/>
  <c r="C704" i="1"/>
  <c r="H704" i="1" s="1"/>
  <c r="D703" i="1"/>
  <c r="C703" i="1"/>
  <c r="D702" i="1"/>
  <c r="C702" i="1"/>
  <c r="H701" i="1"/>
  <c r="G701" i="1"/>
  <c r="D701" i="1"/>
  <c r="C701" i="1"/>
  <c r="G700" i="1"/>
  <c r="D700" i="1"/>
  <c r="C700" i="1"/>
  <c r="H700" i="1" s="1"/>
  <c r="D699" i="1"/>
  <c r="C699" i="1"/>
  <c r="D698" i="1"/>
  <c r="C698" i="1"/>
  <c r="D697" i="1"/>
  <c r="C697" i="1"/>
  <c r="D696" i="1"/>
  <c r="C696" i="1"/>
  <c r="D695" i="1"/>
  <c r="C695" i="1"/>
  <c r="D694" i="1"/>
  <c r="C694" i="1"/>
  <c r="D693" i="1"/>
  <c r="C693" i="1"/>
  <c r="D692" i="1"/>
  <c r="G692" i="1" s="1"/>
  <c r="C692" i="1"/>
  <c r="H692" i="1" s="1"/>
  <c r="D691" i="1"/>
  <c r="C691" i="1"/>
  <c r="H691" i="1" s="1"/>
  <c r="D690" i="1"/>
  <c r="C690" i="1"/>
  <c r="H690" i="1" s="1"/>
  <c r="D689" i="1"/>
  <c r="C689" i="1"/>
  <c r="D688" i="1"/>
  <c r="C688" i="1"/>
  <c r="D687" i="1"/>
  <c r="C687" i="1"/>
  <c r="G687" i="1" s="1"/>
  <c r="D686" i="1"/>
  <c r="C686" i="1"/>
  <c r="G686" i="1" s="1"/>
  <c r="D685" i="1"/>
  <c r="C685" i="1"/>
  <c r="D684" i="1"/>
  <c r="C684" i="1"/>
  <c r="D683" i="1"/>
  <c r="C683" i="1"/>
  <c r="D682" i="1"/>
  <c r="C682" i="1"/>
  <c r="D681" i="1"/>
  <c r="C681" i="1"/>
  <c r="D680" i="1"/>
  <c r="C680" i="1"/>
  <c r="H680" i="1" s="1"/>
  <c r="D679" i="1"/>
  <c r="C679" i="1"/>
  <c r="D678" i="1"/>
  <c r="C678" i="1"/>
  <c r="D677" i="1"/>
  <c r="C677" i="1"/>
  <c r="H677" i="1" s="1"/>
  <c r="D676" i="1"/>
  <c r="C676" i="1"/>
  <c r="D675" i="1"/>
  <c r="C675" i="1"/>
  <c r="D674" i="1"/>
  <c r="C674" i="1"/>
  <c r="H674" i="1" s="1"/>
  <c r="D673" i="1"/>
  <c r="C673" i="1"/>
  <c r="D672" i="1"/>
  <c r="C672" i="1"/>
  <c r="D671" i="1"/>
  <c r="C671" i="1"/>
  <c r="D670" i="1"/>
  <c r="C670" i="1"/>
  <c r="H670" i="1" s="1"/>
  <c r="D669" i="1"/>
  <c r="C669" i="1"/>
  <c r="G669" i="1" s="1"/>
  <c r="D668" i="1"/>
  <c r="C668" i="1"/>
  <c r="D667" i="1"/>
  <c r="C667" i="1"/>
  <c r="D666" i="1"/>
  <c r="C666" i="1"/>
  <c r="H666" i="1" s="1"/>
  <c r="D665" i="1"/>
  <c r="C665" i="1"/>
  <c r="D664" i="1"/>
  <c r="C664" i="1"/>
  <c r="D663" i="1"/>
  <c r="C663" i="1"/>
  <c r="D662" i="1"/>
  <c r="C662" i="1"/>
  <c r="D661" i="1"/>
  <c r="C661" i="1"/>
  <c r="D660" i="1"/>
  <c r="C660" i="1"/>
  <c r="D659" i="1"/>
  <c r="H659" i="1" s="1"/>
  <c r="C659" i="1"/>
  <c r="D658" i="1"/>
  <c r="C658" i="1"/>
  <c r="D657" i="1"/>
  <c r="C657" i="1"/>
  <c r="H657" i="1" s="1"/>
  <c r="H656" i="1"/>
  <c r="D656" i="1"/>
  <c r="C656" i="1"/>
  <c r="G656" i="1" s="1"/>
  <c r="H655" i="1"/>
  <c r="D655" i="1"/>
  <c r="G655" i="1" s="1"/>
  <c r="C655" i="1"/>
  <c r="D654" i="1"/>
  <c r="C654" i="1"/>
  <c r="G654" i="1" s="1"/>
  <c r="D653" i="1"/>
  <c r="C653" i="1"/>
  <c r="D652" i="1"/>
  <c r="G652" i="1" s="1"/>
  <c r="C652" i="1"/>
  <c r="D651" i="1"/>
  <c r="C651" i="1"/>
  <c r="H651" i="1" s="1"/>
  <c r="D650" i="1"/>
  <c r="G650" i="1" s="1"/>
  <c r="C650" i="1"/>
  <c r="C649" i="1"/>
  <c r="D648" i="1"/>
  <c r="C648" i="1"/>
  <c r="D647" i="1"/>
  <c r="C647" i="1"/>
  <c r="D646" i="1"/>
  <c r="C646" i="1"/>
  <c r="D645" i="1"/>
  <c r="C645" i="1"/>
  <c r="G645" i="1" s="1"/>
  <c r="C641" i="1"/>
  <c r="D636" i="1"/>
  <c r="C636" i="1"/>
  <c r="D635" i="1"/>
  <c r="C635" i="1"/>
  <c r="G635" i="1" s="1"/>
  <c r="D632" i="1"/>
  <c r="C632" i="1"/>
  <c r="D631" i="1"/>
  <c r="C631" i="1"/>
  <c r="H631" i="1" s="1"/>
  <c r="D630" i="1"/>
  <c r="C630" i="1"/>
  <c r="H630" i="1" s="1"/>
  <c r="H629" i="1"/>
  <c r="D629" i="1"/>
  <c r="C629" i="1"/>
  <c r="D628" i="1"/>
  <c r="C628" i="1"/>
  <c r="D627" i="1"/>
  <c r="C627" i="1"/>
  <c r="H627" i="1" s="1"/>
  <c r="D626" i="1"/>
  <c r="H626" i="1" s="1"/>
  <c r="C626" i="1"/>
  <c r="G625" i="1"/>
  <c r="D625" i="1"/>
  <c r="C625" i="1"/>
  <c r="H625" i="1" s="1"/>
  <c r="D624" i="1"/>
  <c r="C624" i="1"/>
  <c r="G624" i="1" s="1"/>
  <c r="D623" i="1"/>
  <c r="D622" i="1"/>
  <c r="C622" i="1"/>
  <c r="D621" i="1"/>
  <c r="C621" i="1"/>
  <c r="D620" i="1"/>
  <c r="C620" i="1"/>
  <c r="H619" i="1"/>
  <c r="G619" i="1"/>
  <c r="D619" i="1"/>
  <c r="C619" i="1"/>
  <c r="D618" i="1"/>
  <c r="C618" i="1"/>
  <c r="G618" i="1" s="1"/>
  <c r="D617" i="1"/>
  <c r="C617" i="1"/>
  <c r="D616" i="1"/>
  <c r="C616" i="1"/>
  <c r="C615" i="1"/>
  <c r="G615" i="1" s="1"/>
  <c r="D614" i="1"/>
  <c r="C614" i="1"/>
  <c r="H613" i="1"/>
  <c r="G613" i="1"/>
  <c r="D613" i="1"/>
  <c r="C613" i="1"/>
  <c r="D612" i="1"/>
  <c r="C612" i="1"/>
  <c r="D611" i="1"/>
  <c r="C611" i="1"/>
  <c r="D610" i="1"/>
  <c r="C610" i="1"/>
  <c r="H610" i="1" s="1"/>
  <c r="D609" i="1"/>
  <c r="C609" i="1"/>
  <c r="D608" i="1"/>
  <c r="C608" i="1"/>
  <c r="H608" i="1" s="1"/>
  <c r="D607" i="1"/>
  <c r="C607" i="1"/>
  <c r="D606" i="1"/>
  <c r="C606" i="1"/>
  <c r="G605" i="1"/>
  <c r="D605" i="1"/>
  <c r="C605" i="1"/>
  <c r="H605" i="1" s="1"/>
  <c r="D604" i="1"/>
  <c r="C604" i="1"/>
  <c r="D603" i="1"/>
  <c r="C603" i="1"/>
  <c r="H603" i="1" s="1"/>
  <c r="D602" i="1"/>
  <c r="C602" i="1"/>
  <c r="D601" i="1"/>
  <c r="C601" i="1"/>
  <c r="D600" i="1"/>
  <c r="C600" i="1"/>
  <c r="H600" i="1" s="1"/>
  <c r="D599" i="1"/>
  <c r="C599" i="1"/>
  <c r="D598" i="1"/>
  <c r="C598" i="1"/>
  <c r="H598" i="1" s="1"/>
  <c r="D597" i="1"/>
  <c r="C597" i="1"/>
  <c r="H596" i="1"/>
  <c r="D596" i="1"/>
  <c r="C596" i="1"/>
  <c r="G596" i="1" s="1"/>
  <c r="D595" i="1"/>
  <c r="C595" i="1"/>
  <c r="D594" i="1"/>
  <c r="C594" i="1"/>
  <c r="H593" i="1"/>
  <c r="G593" i="1"/>
  <c r="D593" i="1"/>
  <c r="C593" i="1"/>
  <c r="D592" i="1"/>
  <c r="C592" i="1"/>
  <c r="D590" i="1"/>
  <c r="C590" i="1"/>
  <c r="D589" i="1"/>
  <c r="C589" i="1"/>
  <c r="H589" i="1" s="1"/>
  <c r="D588" i="1"/>
  <c r="C588" i="1"/>
  <c r="D587" i="1"/>
  <c r="C587" i="1"/>
  <c r="D586" i="1"/>
  <c r="C586" i="1"/>
  <c r="G586" i="1" s="1"/>
  <c r="C585" i="1"/>
  <c r="D584" i="1"/>
  <c r="C584" i="1"/>
  <c r="H584" i="1" s="1"/>
  <c r="H583" i="1"/>
  <c r="D583" i="1"/>
  <c r="C583" i="1"/>
  <c r="D582" i="1"/>
  <c r="C582" i="1"/>
  <c r="H582" i="1" s="1"/>
  <c r="D581" i="1"/>
  <c r="C581" i="1"/>
  <c r="D580" i="1"/>
  <c r="C580" i="1"/>
  <c r="D579" i="1"/>
  <c r="C579" i="1"/>
  <c r="D577" i="1"/>
  <c r="C577" i="1"/>
  <c r="D576" i="1"/>
  <c r="C576" i="1"/>
  <c r="D575" i="1"/>
  <c r="C575" i="1"/>
  <c r="G575" i="1" s="1"/>
  <c r="D574" i="1"/>
  <c r="C574" i="1"/>
  <c r="D573" i="1"/>
  <c r="C573" i="1"/>
  <c r="D572" i="1"/>
  <c r="C572" i="1"/>
  <c r="H572" i="1" s="1"/>
  <c r="H571" i="1"/>
  <c r="D571" i="1"/>
  <c r="C571" i="1"/>
  <c r="G571" i="1" s="1"/>
  <c r="H570" i="1"/>
  <c r="D570" i="1"/>
  <c r="G570" i="1" s="1"/>
  <c r="C570" i="1"/>
  <c r="G569" i="1"/>
  <c r="D569" i="1"/>
  <c r="C569" i="1"/>
  <c r="H569" i="1" s="1"/>
  <c r="D568" i="1"/>
  <c r="C568" i="1"/>
  <c r="D567" i="1"/>
  <c r="C567" i="1"/>
  <c r="G566" i="1"/>
  <c r="D566" i="1"/>
  <c r="C566" i="1"/>
  <c r="H566" i="1" s="1"/>
  <c r="D565" i="1"/>
  <c r="D564" i="1"/>
  <c r="C564" i="1"/>
  <c r="D563" i="1"/>
  <c r="C563" i="1"/>
  <c r="H563" i="1" s="1"/>
  <c r="D562" i="1"/>
  <c r="C562" i="1"/>
  <c r="G561" i="1"/>
  <c r="D561" i="1"/>
  <c r="C561" i="1"/>
  <c r="D560" i="1"/>
  <c r="C560" i="1"/>
  <c r="D559" i="1"/>
  <c r="C559" i="1"/>
  <c r="D558" i="1"/>
  <c r="C558" i="1"/>
  <c r="D557" i="1"/>
  <c r="C557" i="1"/>
  <c r="H557" i="1" s="1"/>
  <c r="D556" i="1"/>
  <c r="C556" i="1"/>
  <c r="D555" i="1"/>
  <c r="C555" i="1"/>
  <c r="D554" i="1"/>
  <c r="C554" i="1"/>
  <c r="D553" i="1"/>
  <c r="C553" i="1"/>
  <c r="G553" i="1" s="1"/>
  <c r="D552" i="1"/>
  <c r="C552" i="1"/>
  <c r="D551" i="1"/>
  <c r="C551" i="1"/>
  <c r="H551" i="1" s="1"/>
  <c r="D550" i="1"/>
  <c r="C550" i="1"/>
  <c r="H549" i="1"/>
  <c r="G549" i="1"/>
  <c r="D549" i="1"/>
  <c r="C549" i="1"/>
  <c r="D548" i="1"/>
  <c r="C548" i="1"/>
  <c r="D547" i="1"/>
  <c r="C547" i="1"/>
  <c r="D546" i="1"/>
  <c r="G546" i="1" s="1"/>
  <c r="C546" i="1"/>
  <c r="D545" i="1"/>
  <c r="C545" i="1"/>
  <c r="H545" i="1" s="1"/>
  <c r="D544" i="1"/>
  <c r="C544" i="1"/>
  <c r="H544" i="1" s="1"/>
  <c r="D543" i="1"/>
  <c r="C543" i="1"/>
  <c r="D542" i="1"/>
  <c r="C542" i="1"/>
  <c r="D541" i="1"/>
  <c r="C541" i="1"/>
  <c r="H540" i="1"/>
  <c r="G540" i="1"/>
  <c r="D540" i="1"/>
  <c r="C540" i="1"/>
  <c r="D539" i="1"/>
  <c r="C539" i="1"/>
  <c r="D538" i="1"/>
  <c r="C538" i="1"/>
  <c r="D537" i="1"/>
  <c r="C537" i="1"/>
  <c r="D536" i="1"/>
  <c r="C536" i="1"/>
  <c r="H536" i="1" s="1"/>
  <c r="H535" i="1"/>
  <c r="D535" i="1"/>
  <c r="C535" i="1"/>
  <c r="G535" i="1" s="1"/>
  <c r="D534" i="1"/>
  <c r="C534" i="1"/>
  <c r="D533" i="1"/>
  <c r="C533" i="1"/>
  <c r="H533" i="1" s="1"/>
  <c r="D532" i="1"/>
  <c r="C532" i="1"/>
  <c r="D531" i="1"/>
  <c r="G531" i="1" s="1"/>
  <c r="C531" i="1"/>
  <c r="D528" i="1"/>
  <c r="C528" i="1"/>
  <c r="D527" i="1"/>
  <c r="C527" i="1"/>
  <c r="D526" i="1"/>
  <c r="C526" i="1"/>
  <c r="D525" i="1"/>
  <c r="C525" i="1"/>
  <c r="D524" i="1"/>
  <c r="C524" i="1"/>
  <c r="G524" i="1" s="1"/>
  <c r="D523" i="1"/>
  <c r="C523" i="1"/>
  <c r="D522" i="1"/>
  <c r="C522" i="1"/>
  <c r="D521" i="1"/>
  <c r="G521" i="1" s="1"/>
  <c r="C521" i="1"/>
  <c r="D520" i="1"/>
  <c r="C520" i="1"/>
  <c r="H520" i="1" s="1"/>
  <c r="D519" i="1"/>
  <c r="C519" i="1"/>
  <c r="G519" i="1" s="1"/>
  <c r="H518" i="1"/>
  <c r="D518" i="1"/>
  <c r="G518" i="1" s="1"/>
  <c r="C518" i="1"/>
  <c r="D517" i="1"/>
  <c r="C517" i="1"/>
  <c r="C516" i="1"/>
  <c r="D515" i="1"/>
  <c r="C515" i="1"/>
  <c r="D514" i="1"/>
  <c r="C514" i="1"/>
  <c r="H514" i="1" s="1"/>
  <c r="D513" i="1"/>
  <c r="C513" i="1"/>
  <c r="G513" i="1" s="1"/>
  <c r="D512" i="1"/>
  <c r="C512" i="1"/>
  <c r="H511" i="1"/>
  <c r="D511" i="1"/>
  <c r="G511" i="1" s="1"/>
  <c r="C511" i="1"/>
  <c r="G510" i="1"/>
  <c r="D510" i="1"/>
  <c r="C510" i="1"/>
  <c r="H510" i="1" s="1"/>
  <c r="H509" i="1"/>
  <c r="D509" i="1"/>
  <c r="G509" i="1" s="1"/>
  <c r="C509" i="1"/>
  <c r="D508" i="1"/>
  <c r="C508" i="1"/>
  <c r="D507" i="1"/>
  <c r="C507" i="1"/>
  <c r="D506" i="1"/>
  <c r="C506" i="1"/>
  <c r="H506" i="1" s="1"/>
  <c r="D505" i="1"/>
  <c r="C505" i="1"/>
  <c r="D504" i="1"/>
  <c r="C504" i="1"/>
  <c r="H504" i="1" s="1"/>
  <c r="D503" i="1"/>
  <c r="C503" i="1"/>
  <c r="H503" i="1" s="1"/>
  <c r="D502" i="1"/>
  <c r="C502" i="1"/>
  <c r="G502" i="1" s="1"/>
  <c r="D501" i="1"/>
  <c r="C501" i="1"/>
  <c r="G501" i="1" s="1"/>
  <c r="D500" i="1"/>
  <c r="C500" i="1"/>
  <c r="D499" i="1"/>
  <c r="C499" i="1"/>
  <c r="H499" i="1" s="1"/>
  <c r="D498" i="1"/>
  <c r="H498" i="1" s="1"/>
  <c r="C498" i="1"/>
  <c r="D497" i="1"/>
  <c r="C497" i="1"/>
  <c r="D496" i="1"/>
  <c r="C496" i="1"/>
  <c r="D495" i="1"/>
  <c r="C495" i="1"/>
  <c r="G495" i="1" s="1"/>
  <c r="D494" i="1"/>
  <c r="C494" i="1"/>
  <c r="D493" i="1"/>
  <c r="C493" i="1"/>
  <c r="G493" i="1" s="1"/>
  <c r="D492" i="1"/>
  <c r="G492" i="1" s="1"/>
  <c r="C492" i="1"/>
  <c r="D491" i="1"/>
  <c r="C491" i="1"/>
  <c r="D490" i="1"/>
  <c r="C490" i="1"/>
  <c r="H490" i="1" s="1"/>
  <c r="D489" i="1"/>
  <c r="C489" i="1"/>
  <c r="D488" i="1"/>
  <c r="H488" i="1" s="1"/>
  <c r="C488" i="1"/>
  <c r="D487" i="1"/>
  <c r="C487" i="1"/>
  <c r="D486" i="1"/>
  <c r="C486" i="1"/>
  <c r="D484" i="1"/>
  <c r="C484" i="1"/>
  <c r="D483" i="1"/>
  <c r="C483" i="1"/>
  <c r="H483" i="1" s="1"/>
  <c r="D482" i="1"/>
  <c r="H482" i="1" s="1"/>
  <c r="C482" i="1"/>
  <c r="D481" i="1"/>
  <c r="C481" i="1"/>
  <c r="G481" i="1" s="1"/>
  <c r="G480" i="1"/>
  <c r="D480" i="1"/>
  <c r="C480" i="1"/>
  <c r="H480" i="1" s="1"/>
  <c r="D479" i="1"/>
  <c r="C479" i="1"/>
  <c r="D478" i="1"/>
  <c r="C478" i="1"/>
  <c r="D477" i="1"/>
  <c r="C477" i="1"/>
  <c r="D476" i="1"/>
  <c r="C476" i="1"/>
  <c r="D475" i="1"/>
  <c r="C475" i="1"/>
  <c r="G474" i="1"/>
  <c r="D474" i="1"/>
  <c r="C474" i="1"/>
  <c r="H474" i="1" s="1"/>
  <c r="D473" i="1"/>
  <c r="D472" i="1"/>
  <c r="C472" i="1"/>
  <c r="D471" i="1"/>
  <c r="C471" i="1"/>
  <c r="H471" i="1" s="1"/>
  <c r="C470" i="1"/>
  <c r="D469" i="1"/>
  <c r="C469" i="1"/>
  <c r="D468" i="1"/>
  <c r="C468" i="1"/>
  <c r="G467" i="1"/>
  <c r="D467" i="1"/>
  <c r="C467" i="1"/>
  <c r="H467" i="1" s="1"/>
  <c r="D466" i="1"/>
  <c r="C466" i="1"/>
  <c r="D465" i="1"/>
  <c r="C465" i="1"/>
  <c r="D464" i="1"/>
  <c r="C464" i="1"/>
  <c r="G464" i="1" s="1"/>
  <c r="D463" i="1"/>
  <c r="C463" i="1"/>
  <c r="D462" i="1"/>
  <c r="C462" i="1"/>
  <c r="D461" i="1"/>
  <c r="C461" i="1"/>
  <c r="D459" i="1"/>
  <c r="C459" i="1"/>
  <c r="D458" i="1"/>
  <c r="C458" i="1"/>
  <c r="D457" i="1"/>
  <c r="G457" i="1" s="1"/>
  <c r="C457" i="1"/>
  <c r="D456" i="1"/>
  <c r="G456" i="1" s="1"/>
  <c r="C456" i="1"/>
  <c r="D455" i="1"/>
  <c r="G455" i="1" s="1"/>
  <c r="C455" i="1"/>
  <c r="D454" i="1"/>
  <c r="C454" i="1"/>
  <c r="G454" i="1" s="1"/>
  <c r="D453" i="1"/>
  <c r="C453" i="1"/>
  <c r="H452" i="1"/>
  <c r="G452" i="1"/>
  <c r="D452" i="1"/>
  <c r="C452" i="1"/>
  <c r="D451" i="1"/>
  <c r="C451" i="1"/>
  <c r="G450" i="1"/>
  <c r="D450" i="1"/>
  <c r="C450" i="1"/>
  <c r="H450" i="1" s="1"/>
  <c r="D449" i="1"/>
  <c r="C449" i="1"/>
  <c r="D448" i="1"/>
  <c r="C448" i="1"/>
  <c r="G448" i="1" s="1"/>
  <c r="H447" i="1"/>
  <c r="D447" i="1"/>
  <c r="C447" i="1"/>
  <c r="D446" i="1"/>
  <c r="C446" i="1"/>
  <c r="D445" i="1"/>
  <c r="C445" i="1"/>
  <c r="D444" i="1"/>
  <c r="C444" i="1"/>
  <c r="D443" i="1"/>
  <c r="C443" i="1"/>
  <c r="D442" i="1"/>
  <c r="C442" i="1"/>
  <c r="D441" i="1"/>
  <c r="C441" i="1"/>
  <c r="H441" i="1" s="1"/>
  <c r="H440" i="1"/>
  <c r="D440" i="1"/>
  <c r="C440" i="1"/>
  <c r="G440" i="1" s="1"/>
  <c r="G439" i="1"/>
  <c r="D439" i="1"/>
  <c r="C439" i="1"/>
  <c r="D438" i="1"/>
  <c r="C438" i="1"/>
  <c r="G438" i="1" s="1"/>
  <c r="D437" i="1"/>
  <c r="C437" i="1"/>
  <c r="H436" i="1"/>
  <c r="D436" i="1"/>
  <c r="C436" i="1"/>
  <c r="G436" i="1" s="1"/>
  <c r="D435" i="1"/>
  <c r="C435" i="1"/>
  <c r="H435" i="1" s="1"/>
  <c r="D434" i="1"/>
  <c r="C434" i="1"/>
  <c r="D433" i="1"/>
  <c r="C433" i="1"/>
  <c r="G432" i="1"/>
  <c r="D432" i="1"/>
  <c r="C432" i="1"/>
  <c r="H432" i="1" s="1"/>
  <c r="H431" i="1"/>
  <c r="D431" i="1"/>
  <c r="G431" i="1" s="1"/>
  <c r="C431" i="1"/>
  <c r="D430" i="1"/>
  <c r="C430" i="1"/>
  <c r="H430" i="1" s="1"/>
  <c r="D429" i="1"/>
  <c r="C429" i="1"/>
  <c r="G429" i="1" s="1"/>
  <c r="D428" i="1"/>
  <c r="H428" i="1" s="1"/>
  <c r="C428" i="1"/>
  <c r="D427" i="1"/>
  <c r="C427" i="1"/>
  <c r="D426" i="1"/>
  <c r="C426" i="1"/>
  <c r="H426" i="1" s="1"/>
  <c r="D423" i="1"/>
  <c r="C423" i="1"/>
  <c r="C422" i="1"/>
  <c r="C421" i="1"/>
  <c r="D416" i="1"/>
  <c r="C416" i="1"/>
  <c r="D415" i="1"/>
  <c r="C415" i="1"/>
  <c r="D414" i="1"/>
  <c r="C414" i="1"/>
  <c r="G414" i="1" s="1"/>
  <c r="D411" i="1"/>
  <c r="C411" i="1"/>
  <c r="G411" i="1" s="1"/>
  <c r="D410" i="1"/>
  <c r="C410" i="1"/>
  <c r="D409" i="1"/>
  <c r="C409" i="1"/>
  <c r="D408" i="1"/>
  <c r="C408" i="1"/>
  <c r="H408" i="1" s="1"/>
  <c r="D407" i="1"/>
  <c r="C407" i="1"/>
  <c r="D406" i="1"/>
  <c r="C406" i="1"/>
  <c r="G406" i="1" s="1"/>
  <c r="H405" i="1"/>
  <c r="D405" i="1"/>
  <c r="C405" i="1"/>
  <c r="G405" i="1" s="1"/>
  <c r="D404" i="1"/>
  <c r="C404" i="1"/>
  <c r="D403" i="1"/>
  <c r="C403" i="1"/>
  <c r="G403" i="1" s="1"/>
  <c r="G402" i="1"/>
  <c r="D402" i="1"/>
  <c r="C402" i="1"/>
  <c r="D401" i="1"/>
  <c r="C401" i="1"/>
  <c r="D400" i="1"/>
  <c r="C400" i="1"/>
  <c r="H400" i="1" s="1"/>
  <c r="D399" i="1"/>
  <c r="C399" i="1"/>
  <c r="D398" i="1"/>
  <c r="H398" i="1" s="1"/>
  <c r="C398" i="1"/>
  <c r="D397" i="1"/>
  <c r="C397" i="1"/>
  <c r="D396" i="1"/>
  <c r="C396" i="1"/>
  <c r="D395" i="1"/>
  <c r="C395" i="1"/>
  <c r="D394" i="1"/>
  <c r="H394" i="1" s="1"/>
  <c r="C394" i="1"/>
  <c r="D393" i="1"/>
  <c r="C393" i="1"/>
  <c r="D392" i="1"/>
  <c r="C392" i="1"/>
  <c r="D391" i="1"/>
  <c r="H391" i="1" s="1"/>
  <c r="C391" i="1"/>
  <c r="D390" i="1"/>
  <c r="G390" i="1" s="1"/>
  <c r="C390" i="1"/>
  <c r="D389" i="1"/>
  <c r="C389" i="1"/>
  <c r="C388" i="1"/>
  <c r="D387" i="1"/>
  <c r="C387" i="1"/>
  <c r="H387" i="1" s="1"/>
  <c r="D386" i="1"/>
  <c r="C386" i="1"/>
  <c r="H386" i="1" s="1"/>
  <c r="D385" i="1"/>
  <c r="C385" i="1"/>
  <c r="D384" i="1"/>
  <c r="C384" i="1"/>
  <c r="H384" i="1" s="1"/>
  <c r="D383" i="1"/>
  <c r="C383" i="1"/>
  <c r="D382" i="1"/>
  <c r="C382" i="1"/>
  <c r="D381" i="1"/>
  <c r="C381" i="1"/>
  <c r="D380" i="1"/>
  <c r="C380" i="1"/>
  <c r="D379" i="1"/>
  <c r="C379" i="1"/>
  <c r="D378" i="1"/>
  <c r="G378" i="1" s="1"/>
  <c r="C378" i="1"/>
  <c r="D377" i="1"/>
  <c r="C377" i="1"/>
  <c r="H377" i="1" s="1"/>
  <c r="D376" i="1"/>
  <c r="C376" i="1"/>
  <c r="D375" i="1"/>
  <c r="C375" i="1"/>
  <c r="D374" i="1"/>
  <c r="C374" i="1"/>
  <c r="H374" i="1" s="1"/>
  <c r="D373" i="1"/>
  <c r="C373" i="1"/>
  <c r="G373" i="1" s="1"/>
  <c r="D372" i="1"/>
  <c r="C372" i="1"/>
  <c r="D371" i="1"/>
  <c r="C371" i="1"/>
  <c r="G371" i="1" s="1"/>
  <c r="D370" i="1"/>
  <c r="C370" i="1"/>
  <c r="D369" i="1"/>
  <c r="C369" i="1"/>
  <c r="H369" i="1" s="1"/>
  <c r="D367" i="1"/>
  <c r="H367" i="1" s="1"/>
  <c r="C367" i="1"/>
  <c r="D366" i="1"/>
  <c r="C366" i="1"/>
  <c r="D365" i="1"/>
  <c r="C365" i="1"/>
  <c r="H365" i="1" s="1"/>
  <c r="D364" i="1"/>
  <c r="C364" i="1"/>
  <c r="D363" i="1"/>
  <c r="C363" i="1"/>
  <c r="G363" i="1" s="1"/>
  <c r="D362" i="1"/>
  <c r="C362" i="1"/>
  <c r="H362" i="1" s="1"/>
  <c r="H361" i="1"/>
  <c r="D361" i="1"/>
  <c r="C361" i="1"/>
  <c r="G361" i="1" s="1"/>
  <c r="D360" i="1"/>
  <c r="C360" i="1"/>
  <c r="D359" i="1"/>
  <c r="C359" i="1"/>
  <c r="D358" i="1"/>
  <c r="C358" i="1"/>
  <c r="D357" i="1"/>
  <c r="C357" i="1"/>
  <c r="D354" i="1"/>
  <c r="C354" i="1"/>
  <c r="D353" i="1"/>
  <c r="C353" i="1"/>
  <c r="G353" i="1" s="1"/>
  <c r="G352" i="1"/>
  <c r="D352" i="1"/>
  <c r="C352" i="1"/>
  <c r="H352" i="1" s="1"/>
  <c r="G351" i="1"/>
  <c r="D351" i="1"/>
  <c r="C351" i="1"/>
  <c r="H351" i="1" s="1"/>
  <c r="D350" i="1"/>
  <c r="C350" i="1"/>
  <c r="D349" i="1"/>
  <c r="D348" i="1"/>
  <c r="H348" i="1" s="1"/>
  <c r="C348" i="1"/>
  <c r="D347" i="1"/>
  <c r="C347" i="1"/>
  <c r="H347" i="1" s="1"/>
  <c r="D346" i="1"/>
  <c r="C346" i="1"/>
  <c r="D345" i="1"/>
  <c r="H345" i="1" s="1"/>
  <c r="C345" i="1"/>
  <c r="D344" i="1"/>
  <c r="C344" i="1"/>
  <c r="D343" i="1"/>
  <c r="C343" i="1"/>
  <c r="D342" i="1"/>
  <c r="G342" i="1" s="1"/>
  <c r="C342" i="1"/>
  <c r="D341" i="1"/>
  <c r="C341" i="1"/>
  <c r="D340" i="1"/>
  <c r="C340" i="1"/>
  <c r="D339" i="1"/>
  <c r="C339" i="1"/>
  <c r="D338" i="1"/>
  <c r="C338" i="1"/>
  <c r="G338" i="1" s="1"/>
  <c r="D337" i="1"/>
  <c r="C337" i="1"/>
  <c r="D336" i="1"/>
  <c r="C336" i="1"/>
  <c r="H336" i="1" s="1"/>
  <c r="D335" i="1"/>
  <c r="C335" i="1"/>
  <c r="D334" i="1"/>
  <c r="C334" i="1"/>
  <c r="G334" i="1" s="1"/>
  <c r="D333" i="1"/>
  <c r="H333" i="1" s="1"/>
  <c r="C333" i="1"/>
  <c r="D332" i="1"/>
  <c r="G332" i="1" s="1"/>
  <c r="C332" i="1"/>
  <c r="H331" i="1"/>
  <c r="G331" i="1"/>
  <c r="D331" i="1"/>
  <c r="C331" i="1"/>
  <c r="D330" i="1"/>
  <c r="G330" i="1" s="1"/>
  <c r="C330" i="1"/>
  <c r="H330" i="1" s="1"/>
  <c r="D329" i="1"/>
  <c r="C329" i="1"/>
  <c r="D328" i="1"/>
  <c r="H328" i="1" s="1"/>
  <c r="C328" i="1"/>
  <c r="D327" i="1"/>
  <c r="G327" i="1" s="1"/>
  <c r="C327" i="1"/>
  <c r="D326" i="1"/>
  <c r="C326" i="1"/>
  <c r="H326" i="1" s="1"/>
  <c r="D325" i="1"/>
  <c r="C325" i="1"/>
  <c r="H325" i="1" s="1"/>
  <c r="H324" i="1"/>
  <c r="D324" i="1"/>
  <c r="C324" i="1"/>
  <c r="G324" i="1" s="1"/>
  <c r="H323" i="1"/>
  <c r="D323" i="1"/>
  <c r="C323" i="1"/>
  <c r="G323" i="1" s="1"/>
  <c r="D322" i="1"/>
  <c r="C322" i="1"/>
  <c r="H322" i="1" s="1"/>
  <c r="D321" i="1"/>
  <c r="C321" i="1"/>
  <c r="D320" i="1"/>
  <c r="C320" i="1"/>
  <c r="H320" i="1" s="1"/>
  <c r="D319" i="1"/>
  <c r="C319" i="1"/>
  <c r="G319" i="1" s="1"/>
  <c r="D318" i="1"/>
  <c r="C318" i="1"/>
  <c r="D317" i="1"/>
  <c r="C317" i="1"/>
  <c r="H315" i="1"/>
  <c r="D315" i="1"/>
  <c r="C315" i="1"/>
  <c r="G315" i="1" s="1"/>
  <c r="D314" i="1"/>
  <c r="C314" i="1"/>
  <c r="G314" i="1" s="1"/>
  <c r="D313" i="1"/>
  <c r="C313" i="1"/>
  <c r="D312" i="1"/>
  <c r="C312" i="1"/>
  <c r="D311" i="1"/>
  <c r="C311" i="1"/>
  <c r="H311" i="1" s="1"/>
  <c r="D310" i="1"/>
  <c r="C310" i="1"/>
  <c r="D309" i="1"/>
  <c r="C309" i="1"/>
  <c r="D308" i="1"/>
  <c r="H308" i="1" s="1"/>
  <c r="C308" i="1"/>
  <c r="D307" i="1"/>
  <c r="G307" i="1" s="1"/>
  <c r="C307" i="1"/>
  <c r="D306" i="1"/>
  <c r="C306" i="1"/>
  <c r="G306" i="1" s="1"/>
  <c r="D305" i="1"/>
  <c r="H305" i="1" s="1"/>
  <c r="C305" i="1"/>
  <c r="D302" i="1"/>
  <c r="C302" i="1"/>
  <c r="D301" i="1"/>
  <c r="C301" i="1"/>
  <c r="D300" i="1"/>
  <c r="C300" i="1"/>
  <c r="D299" i="1"/>
  <c r="C299" i="1"/>
  <c r="G299" i="1" s="1"/>
  <c r="D298" i="1"/>
  <c r="C298" i="1"/>
  <c r="G298" i="1" s="1"/>
  <c r="H294" i="1"/>
  <c r="D294" i="1"/>
  <c r="C294" i="1"/>
  <c r="G294" i="1" s="1"/>
  <c r="G293" i="1"/>
  <c r="D293" i="1"/>
  <c r="C293" i="1"/>
  <c r="H293" i="1" s="1"/>
  <c r="D292" i="1"/>
  <c r="C292" i="1"/>
  <c r="D291" i="1"/>
  <c r="C291" i="1"/>
  <c r="H291" i="1" s="1"/>
  <c r="D290" i="1"/>
  <c r="C290" i="1"/>
  <c r="H289" i="1"/>
  <c r="G289" i="1"/>
  <c r="D289" i="1"/>
  <c r="C289" i="1"/>
  <c r="D288" i="1"/>
  <c r="G288" i="1" s="1"/>
  <c r="C288" i="1"/>
  <c r="D287" i="1"/>
  <c r="C287" i="1"/>
  <c r="H287" i="1" s="1"/>
  <c r="D286" i="1"/>
  <c r="C286" i="1"/>
  <c r="D285" i="1"/>
  <c r="H285" i="1" s="1"/>
  <c r="C285" i="1"/>
  <c r="H284" i="1"/>
  <c r="G284" i="1"/>
  <c r="D284" i="1"/>
  <c r="C284" i="1"/>
  <c r="D283" i="1"/>
  <c r="G283" i="1" s="1"/>
  <c r="C283" i="1"/>
  <c r="H283" i="1" s="1"/>
  <c r="D282" i="1"/>
  <c r="C282" i="1"/>
  <c r="D281" i="1"/>
  <c r="C281" i="1"/>
  <c r="D280" i="1"/>
  <c r="C280" i="1"/>
  <c r="H280" i="1" s="1"/>
  <c r="D279" i="1"/>
  <c r="C279" i="1"/>
  <c r="G279" i="1" s="1"/>
  <c r="D278" i="1"/>
  <c r="C278" i="1"/>
  <c r="H278" i="1" s="1"/>
  <c r="D277" i="1"/>
  <c r="C277" i="1"/>
  <c r="H276" i="1"/>
  <c r="G276" i="1"/>
  <c r="D276" i="1"/>
  <c r="C276" i="1"/>
  <c r="D275" i="1"/>
  <c r="C275" i="1"/>
  <c r="D274" i="1"/>
  <c r="C274" i="1"/>
  <c r="G274" i="1" s="1"/>
  <c r="D273" i="1"/>
  <c r="C273" i="1"/>
  <c r="H273" i="1" s="1"/>
  <c r="D272" i="1"/>
  <c r="C272" i="1"/>
  <c r="D271" i="1"/>
  <c r="H271" i="1" s="1"/>
  <c r="C271" i="1"/>
  <c r="D270" i="1"/>
  <c r="C270" i="1"/>
  <c r="D269" i="1"/>
  <c r="H268" i="1"/>
  <c r="D268" i="1"/>
  <c r="C268" i="1"/>
  <c r="D267" i="1"/>
  <c r="C267" i="1"/>
  <c r="D266" i="1"/>
  <c r="C266" i="1"/>
  <c r="D265" i="1"/>
  <c r="C265" i="1"/>
  <c r="G265" i="1" s="1"/>
  <c r="D264" i="1"/>
  <c r="C264" i="1"/>
  <c r="G264" i="1" s="1"/>
  <c r="D263" i="1"/>
  <c r="C263" i="1"/>
  <c r="H263" i="1" s="1"/>
  <c r="D262" i="1"/>
  <c r="C262" i="1"/>
  <c r="D261" i="1"/>
  <c r="G261" i="1" s="1"/>
  <c r="C261" i="1"/>
  <c r="D260" i="1"/>
  <c r="H260" i="1" s="1"/>
  <c r="C260" i="1"/>
  <c r="D259" i="1"/>
  <c r="C259" i="1"/>
  <c r="D257" i="1"/>
  <c r="C257" i="1"/>
  <c r="D256" i="1"/>
  <c r="G256" i="1" s="1"/>
  <c r="C256" i="1"/>
  <c r="G255" i="1"/>
  <c r="D255" i="1"/>
  <c r="C255" i="1"/>
  <c r="H255" i="1" s="1"/>
  <c r="D254" i="1"/>
  <c r="G254" i="1" s="1"/>
  <c r="C254" i="1"/>
  <c r="D253" i="1"/>
  <c r="H253" i="1" s="1"/>
  <c r="C253" i="1"/>
  <c r="D252" i="1"/>
  <c r="C252" i="1"/>
  <c r="D251" i="1"/>
  <c r="C251" i="1"/>
  <c r="D250" i="1"/>
  <c r="C250" i="1"/>
  <c r="H250" i="1" s="1"/>
  <c r="H249" i="1"/>
  <c r="D249" i="1"/>
  <c r="C249" i="1"/>
  <c r="D248" i="1"/>
  <c r="H248" i="1" s="1"/>
  <c r="C248" i="1"/>
  <c r="D247" i="1"/>
  <c r="C247" i="1"/>
  <c r="D246" i="1"/>
  <c r="C246" i="1"/>
  <c r="H246" i="1" s="1"/>
  <c r="D245" i="1"/>
  <c r="C245" i="1"/>
  <c r="H245" i="1" s="1"/>
  <c r="D244" i="1"/>
  <c r="G244" i="1" s="1"/>
  <c r="C244" i="1"/>
  <c r="H244" i="1" s="1"/>
  <c r="D243" i="1"/>
  <c r="C243" i="1"/>
  <c r="D242" i="1"/>
  <c r="C242" i="1"/>
  <c r="D241" i="1"/>
  <c r="C241" i="1"/>
  <c r="D240" i="1"/>
  <c r="C240" i="1"/>
  <c r="G239" i="1"/>
  <c r="D239" i="1"/>
  <c r="C239" i="1"/>
  <c r="H239" i="1" s="1"/>
  <c r="D238" i="1"/>
  <c r="C238" i="1"/>
  <c r="D237" i="1"/>
  <c r="C237" i="1"/>
  <c r="D236" i="1"/>
  <c r="C236" i="1"/>
  <c r="D235" i="1"/>
  <c r="C235" i="1"/>
  <c r="D234" i="1"/>
  <c r="C234" i="1"/>
  <c r="D233" i="1"/>
  <c r="G233" i="1" s="1"/>
  <c r="C233" i="1"/>
  <c r="D232" i="1"/>
  <c r="C232" i="1"/>
  <c r="D231" i="1"/>
  <c r="C231" i="1"/>
  <c r="D230" i="1"/>
  <c r="H230" i="1" s="1"/>
  <c r="C230" i="1"/>
  <c r="D229" i="1"/>
  <c r="C229" i="1"/>
  <c r="D228" i="1"/>
  <c r="H228" i="1" s="1"/>
  <c r="C228" i="1"/>
  <c r="D227" i="1"/>
  <c r="C227" i="1"/>
  <c r="D225" i="1"/>
  <c r="C225" i="1"/>
  <c r="D224" i="1"/>
  <c r="C224" i="1"/>
  <c r="D223" i="1"/>
  <c r="C223" i="1"/>
  <c r="G223" i="1" s="1"/>
  <c r="D222" i="1"/>
  <c r="C222" i="1"/>
  <c r="H222" i="1" s="1"/>
  <c r="D221" i="1"/>
  <c r="C221" i="1"/>
  <c r="D220" i="1"/>
  <c r="G220" i="1" s="1"/>
  <c r="C220" i="1"/>
  <c r="D219" i="1"/>
  <c r="C219" i="1"/>
  <c r="D218" i="1"/>
  <c r="C218" i="1"/>
  <c r="D216" i="1"/>
  <c r="C216" i="1"/>
  <c r="D215" i="1"/>
  <c r="C215" i="1"/>
  <c r="D214" i="1"/>
  <c r="C214" i="1"/>
  <c r="D213" i="1"/>
  <c r="C213" i="1"/>
  <c r="D212" i="1"/>
  <c r="C212" i="1"/>
  <c r="D211" i="1"/>
  <c r="C211" i="1"/>
  <c r="G211" i="1" s="1"/>
  <c r="D210" i="1"/>
  <c r="C210" i="1"/>
  <c r="D209" i="1"/>
  <c r="C209" i="1"/>
  <c r="D208" i="1"/>
  <c r="C208" i="1"/>
  <c r="D207" i="1"/>
  <c r="C207" i="1"/>
  <c r="H207" i="1" s="1"/>
  <c r="H206" i="1"/>
  <c r="D206" i="1"/>
  <c r="C206" i="1"/>
  <c r="G206" i="1" s="1"/>
  <c r="G205" i="1"/>
  <c r="D205" i="1"/>
  <c r="C205" i="1"/>
  <c r="H205" i="1" s="1"/>
  <c r="D204" i="1"/>
  <c r="C204" i="1"/>
  <c r="G204" i="1" s="1"/>
  <c r="D203" i="1"/>
  <c r="C203" i="1"/>
  <c r="D202" i="1"/>
  <c r="C202" i="1"/>
  <c r="H202" i="1" s="1"/>
  <c r="D201" i="1"/>
  <c r="C201" i="1"/>
  <c r="G201" i="1" s="1"/>
  <c r="D200" i="1"/>
  <c r="C200" i="1"/>
  <c r="D199" i="1"/>
  <c r="C199" i="1"/>
  <c r="D197" i="1"/>
  <c r="C197" i="1"/>
  <c r="D196" i="1"/>
  <c r="C196" i="1"/>
  <c r="D195" i="1"/>
  <c r="C195" i="1"/>
  <c r="D194" i="1"/>
  <c r="G194" i="1" s="1"/>
  <c r="C194" i="1"/>
  <c r="D193" i="1"/>
  <c r="C193" i="1"/>
  <c r="D192" i="1"/>
  <c r="C192" i="1"/>
  <c r="D191" i="1"/>
  <c r="C191" i="1"/>
  <c r="D190" i="1"/>
  <c r="C190" i="1"/>
  <c r="G189" i="1"/>
  <c r="D189" i="1"/>
  <c r="C189" i="1"/>
  <c r="H189" i="1" s="1"/>
  <c r="D188" i="1"/>
  <c r="C188" i="1"/>
  <c r="D187" i="1"/>
  <c r="C187" i="1"/>
  <c r="H187" i="1" s="1"/>
  <c r="D186" i="1"/>
  <c r="C186" i="1"/>
  <c r="G186" i="1" s="1"/>
  <c r="D185" i="1"/>
  <c r="C185" i="1"/>
  <c r="D184" i="1"/>
  <c r="C184" i="1"/>
  <c r="D183" i="1"/>
  <c r="C183" i="1"/>
  <c r="D182" i="1"/>
  <c r="C182" i="1"/>
  <c r="D181" i="1"/>
  <c r="H181" i="1" s="1"/>
  <c r="C181" i="1"/>
  <c r="D180" i="1"/>
  <c r="C180" i="1"/>
  <c r="D179" i="1"/>
  <c r="H179" i="1" s="1"/>
  <c r="C179" i="1"/>
  <c r="D178" i="1"/>
  <c r="C178" i="1"/>
  <c r="H178" i="1" s="1"/>
  <c r="D177" i="1"/>
  <c r="C177" i="1"/>
  <c r="H177" i="1" s="1"/>
  <c r="D176" i="1"/>
  <c r="H176" i="1" s="1"/>
  <c r="C176" i="1"/>
  <c r="D175" i="1"/>
  <c r="G175" i="1" s="1"/>
  <c r="C175" i="1"/>
  <c r="C174" i="1"/>
  <c r="D173" i="1"/>
  <c r="C173" i="1"/>
  <c r="H173" i="1" s="1"/>
  <c r="D172" i="1"/>
  <c r="C172" i="1"/>
  <c r="D171" i="1"/>
  <c r="C171" i="1"/>
  <c r="G170" i="1"/>
  <c r="D170" i="1"/>
  <c r="C170" i="1"/>
  <c r="H170" i="1" s="1"/>
  <c r="D169" i="1"/>
  <c r="C169" i="1"/>
  <c r="H169" i="1" s="1"/>
  <c r="D168" i="1"/>
  <c r="C168" i="1"/>
  <c r="D167" i="1"/>
  <c r="C167" i="1"/>
  <c r="H167" i="1" s="1"/>
  <c r="D166" i="1"/>
  <c r="C166" i="1"/>
  <c r="D165" i="1"/>
  <c r="C165" i="1"/>
  <c r="D164" i="1"/>
  <c r="C164" i="1"/>
  <c r="H164" i="1" s="1"/>
  <c r="D163" i="1"/>
  <c r="C163" i="1"/>
  <c r="D162" i="1"/>
  <c r="C162" i="1"/>
  <c r="H162" i="1" s="1"/>
  <c r="C161" i="1"/>
  <c r="D159" i="1"/>
  <c r="C159" i="1"/>
  <c r="G158" i="1"/>
  <c r="D158" i="1"/>
  <c r="C158" i="1"/>
  <c r="D157" i="1"/>
  <c r="C157" i="1"/>
  <c r="H157" i="1" s="1"/>
  <c r="D156" i="1"/>
  <c r="C156" i="1"/>
  <c r="G156" i="1" s="1"/>
  <c r="D155" i="1"/>
  <c r="C155" i="1"/>
  <c r="H155" i="1" s="1"/>
  <c r="D154" i="1"/>
  <c r="C154" i="1"/>
  <c r="D153" i="1"/>
  <c r="C153" i="1"/>
  <c r="H153" i="1" s="1"/>
  <c r="D152" i="1"/>
  <c r="C152" i="1"/>
  <c r="H152" i="1" s="1"/>
  <c r="D151" i="1"/>
  <c r="C151" i="1"/>
  <c r="G151" i="1" s="1"/>
  <c r="C150" i="1"/>
  <c r="D147" i="1"/>
  <c r="C147" i="1"/>
  <c r="D146" i="1"/>
  <c r="C146" i="1"/>
  <c r="H145" i="1"/>
  <c r="D145" i="1"/>
  <c r="C145" i="1"/>
  <c r="G145" i="1" s="1"/>
  <c r="D144" i="1"/>
  <c r="C144" i="1"/>
  <c r="D143" i="1"/>
  <c r="C143" i="1"/>
  <c r="D142" i="1"/>
  <c r="C142" i="1"/>
  <c r="H142" i="1" s="1"/>
  <c r="D141" i="1"/>
  <c r="C141" i="1"/>
  <c r="D140" i="1"/>
  <c r="C140" i="1"/>
  <c r="D139" i="1"/>
  <c r="C139" i="1"/>
  <c r="G139" i="1" s="1"/>
  <c r="D138" i="1"/>
  <c r="C138" i="1"/>
  <c r="D137" i="1"/>
  <c r="C137" i="1"/>
  <c r="D136" i="1"/>
  <c r="D135" i="1"/>
  <c r="C135" i="1"/>
  <c r="D134" i="1"/>
  <c r="C134" i="1"/>
  <c r="D133" i="1"/>
  <c r="C133" i="1"/>
  <c r="D132" i="1"/>
  <c r="C132" i="1"/>
  <c r="H132" i="1" s="1"/>
  <c r="C131" i="1"/>
  <c r="C130" i="1"/>
  <c r="D129" i="1"/>
  <c r="C129" i="1"/>
  <c r="G129" i="1" s="1"/>
  <c r="D128" i="1"/>
  <c r="C128" i="1"/>
  <c r="H128" i="1" s="1"/>
  <c r="D127" i="1"/>
  <c r="C127" i="1"/>
  <c r="H127" i="1" s="1"/>
  <c r="D126" i="1"/>
  <c r="C126" i="1"/>
  <c r="G126" i="1" s="1"/>
  <c r="D125" i="1"/>
  <c r="G125" i="1" s="1"/>
  <c r="C125" i="1"/>
  <c r="D124" i="1"/>
  <c r="C124" i="1"/>
  <c r="D123" i="1"/>
  <c r="G123" i="1" s="1"/>
  <c r="C123" i="1"/>
  <c r="D122" i="1"/>
  <c r="C122" i="1"/>
  <c r="H122" i="1" s="1"/>
  <c r="C121" i="1"/>
  <c r="H120" i="1"/>
  <c r="D120" i="1"/>
  <c r="C120" i="1"/>
  <c r="G120" i="1" s="1"/>
  <c r="D119" i="1"/>
  <c r="C119" i="1"/>
  <c r="H119" i="1" s="1"/>
  <c r="D118" i="1"/>
  <c r="C118" i="1"/>
  <c r="D117" i="1"/>
  <c r="C117" i="1"/>
  <c r="D116" i="1"/>
  <c r="C116" i="1"/>
  <c r="D115" i="1"/>
  <c r="C115" i="1"/>
  <c r="D114" i="1"/>
  <c r="C114" i="1"/>
  <c r="D113" i="1"/>
  <c r="C113" i="1"/>
  <c r="D112" i="1"/>
  <c r="C112" i="1"/>
  <c r="H112" i="1" s="1"/>
  <c r="D111" i="1"/>
  <c r="C111" i="1"/>
  <c r="G111" i="1" s="1"/>
  <c r="H110" i="1"/>
  <c r="D110" i="1"/>
  <c r="C110" i="1"/>
  <c r="G110" i="1" s="1"/>
  <c r="D109" i="1"/>
  <c r="C109" i="1"/>
  <c r="D108" i="1"/>
  <c r="G108" i="1" s="1"/>
  <c r="C108" i="1"/>
  <c r="D107" i="1"/>
  <c r="C107" i="1"/>
  <c r="H107" i="1" s="1"/>
  <c r="H106" i="1"/>
  <c r="G106" i="1"/>
  <c r="D106" i="1"/>
  <c r="C106" i="1"/>
  <c r="D105" i="1"/>
  <c r="G105" i="1" s="1"/>
  <c r="C105" i="1"/>
  <c r="D104" i="1"/>
  <c r="C104" i="1"/>
  <c r="D103" i="1"/>
  <c r="C103" i="1"/>
  <c r="D102" i="1"/>
  <c r="C102" i="1"/>
  <c r="H102" i="1" s="1"/>
  <c r="D101" i="1"/>
  <c r="C101" i="1"/>
  <c r="H101" i="1" s="1"/>
  <c r="D100" i="1"/>
  <c r="C100" i="1"/>
  <c r="G100" i="1" s="1"/>
  <c r="D99" i="1"/>
  <c r="C99" i="1"/>
  <c r="H99" i="1" s="1"/>
  <c r="D98" i="1"/>
  <c r="C98" i="1"/>
  <c r="G98" i="1" s="1"/>
  <c r="D97" i="1"/>
  <c r="C97" i="1"/>
  <c r="H97" i="1" s="1"/>
  <c r="D96" i="1"/>
  <c r="C96" i="1"/>
  <c r="H96" i="1" s="1"/>
  <c r="D95" i="1"/>
  <c r="C95" i="1"/>
  <c r="G95" i="1" s="1"/>
  <c r="D94" i="1"/>
  <c r="C94" i="1"/>
  <c r="D93" i="1"/>
  <c r="C93" i="1"/>
  <c r="D92" i="1"/>
  <c r="C92" i="1"/>
  <c r="H92" i="1" s="1"/>
  <c r="D91" i="1"/>
  <c r="C91" i="1"/>
  <c r="D90" i="1"/>
  <c r="C90" i="1"/>
  <c r="D89" i="1"/>
  <c r="G89" i="1" s="1"/>
  <c r="C89" i="1"/>
  <c r="D88" i="1"/>
  <c r="C88" i="1"/>
  <c r="D87" i="1"/>
  <c r="C87" i="1"/>
  <c r="H87" i="1" s="1"/>
  <c r="H86" i="1"/>
  <c r="D86" i="1"/>
  <c r="G86" i="1" s="1"/>
  <c r="C86" i="1"/>
  <c r="D85" i="1"/>
  <c r="C85" i="1"/>
  <c r="D84" i="1"/>
  <c r="C84" i="1"/>
  <c r="D83" i="1"/>
  <c r="G83" i="1" s="1"/>
  <c r="C83" i="1"/>
  <c r="D82" i="1"/>
  <c r="C82" i="1"/>
  <c r="D81" i="1"/>
  <c r="G81" i="1" s="1"/>
  <c r="C81" i="1"/>
  <c r="G80" i="1"/>
  <c r="D80" i="1"/>
  <c r="C80" i="1"/>
  <c r="H80" i="1" s="1"/>
  <c r="D79" i="1"/>
  <c r="C79" i="1"/>
  <c r="H79" i="1" s="1"/>
  <c r="D78" i="1"/>
  <c r="D77" i="1"/>
  <c r="C77" i="1"/>
  <c r="H77" i="1" s="1"/>
  <c r="D76" i="1"/>
  <c r="C76" i="1"/>
  <c r="D75" i="1"/>
  <c r="H75" i="1" s="1"/>
  <c r="C75" i="1"/>
  <c r="D74" i="1"/>
  <c r="H74" i="1" s="1"/>
  <c r="C74" i="1"/>
  <c r="D73" i="1"/>
  <c r="C73" i="1"/>
  <c r="D72" i="1"/>
  <c r="C72" i="1"/>
  <c r="H72" i="1" s="1"/>
  <c r="D71" i="1"/>
  <c r="C71" i="1"/>
  <c r="H71" i="1" s="1"/>
  <c r="D70" i="1"/>
  <c r="C70" i="1"/>
  <c r="H70" i="1" s="1"/>
  <c r="H69" i="1"/>
  <c r="D69" i="1"/>
  <c r="C69" i="1"/>
  <c r="G69" i="1" s="1"/>
  <c r="D68" i="1"/>
  <c r="C68" i="1"/>
  <c r="H68" i="1" s="1"/>
  <c r="D67" i="1"/>
  <c r="C67" i="1"/>
  <c r="G66" i="1"/>
  <c r="D66" i="1"/>
  <c r="C66" i="1"/>
  <c r="H66" i="1" s="1"/>
  <c r="D65" i="1"/>
  <c r="G65" i="1" s="1"/>
  <c r="C65" i="1"/>
  <c r="H65" i="1" s="1"/>
  <c r="D64" i="1"/>
  <c r="C64" i="1"/>
  <c r="D63" i="1"/>
  <c r="G63" i="1" s="1"/>
  <c r="C63" i="1"/>
  <c r="D62" i="1"/>
  <c r="C62" i="1"/>
  <c r="H62" i="1" s="1"/>
  <c r="D61" i="1"/>
  <c r="C61" i="1"/>
  <c r="H61" i="1" s="1"/>
  <c r="D60" i="1"/>
  <c r="C60" i="1"/>
  <c r="H59" i="1"/>
  <c r="D59" i="1"/>
  <c r="C59" i="1"/>
  <c r="G59" i="1" s="1"/>
  <c r="D58" i="1"/>
  <c r="G58" i="1" s="1"/>
  <c r="C58" i="1"/>
  <c r="D57" i="1"/>
  <c r="C57" i="1"/>
  <c r="H57" i="1" s="1"/>
  <c r="D56" i="1"/>
  <c r="H56" i="1" s="1"/>
  <c r="C56" i="1"/>
  <c r="D55" i="1"/>
  <c r="C55" i="1"/>
  <c r="H55" i="1" s="1"/>
  <c r="H54" i="1"/>
  <c r="D54" i="1"/>
  <c r="C54" i="1"/>
  <c r="G54" i="1" s="1"/>
  <c r="D53" i="1"/>
  <c r="C53" i="1"/>
  <c r="D52" i="1"/>
  <c r="C52" i="1"/>
  <c r="G51" i="1"/>
  <c r="D51" i="1"/>
  <c r="C51" i="1"/>
  <c r="H51" i="1" s="1"/>
  <c r="D50" i="1"/>
  <c r="C50" i="1"/>
  <c r="D49" i="1"/>
  <c r="C49" i="1"/>
  <c r="G49" i="1" s="1"/>
  <c r="D48" i="1"/>
  <c r="C48" i="1"/>
  <c r="D47" i="1"/>
  <c r="C47" i="1"/>
  <c r="D46" i="1"/>
  <c r="C46" i="1"/>
  <c r="H46" i="1" s="1"/>
  <c r="D44" i="1"/>
  <c r="C44" i="1"/>
  <c r="D43" i="1"/>
  <c r="C43" i="1"/>
  <c r="D42" i="1"/>
  <c r="C42" i="1"/>
  <c r="D41" i="1"/>
  <c r="C41" i="1"/>
  <c r="G41" i="1" s="1"/>
  <c r="D40" i="1"/>
  <c r="C40" i="1"/>
  <c r="H40" i="1" s="1"/>
  <c r="D39" i="1"/>
  <c r="D38" i="1"/>
  <c r="C38" i="1"/>
  <c r="D37" i="1"/>
  <c r="C37" i="1"/>
  <c r="H37" i="1" s="1"/>
  <c r="D36" i="1"/>
  <c r="C36" i="1"/>
  <c r="G36" i="1" s="1"/>
  <c r="D35" i="1"/>
  <c r="C35" i="1"/>
  <c r="D34" i="1"/>
  <c r="C34" i="1"/>
  <c r="H34" i="1" s="1"/>
  <c r="D33" i="1"/>
  <c r="C33" i="1"/>
  <c r="H33" i="1" s="1"/>
  <c r="D32" i="1"/>
  <c r="C32" i="1"/>
  <c r="H31" i="1"/>
  <c r="D31" i="1"/>
  <c r="C31" i="1"/>
  <c r="G31" i="1" s="1"/>
  <c r="D30" i="1"/>
  <c r="G30" i="1" s="1"/>
  <c r="C30" i="1"/>
  <c r="D29" i="1"/>
  <c r="C29" i="1"/>
  <c r="H29" i="1" s="1"/>
  <c r="D28" i="1"/>
  <c r="G28" i="1" s="1"/>
  <c r="C28" i="1"/>
  <c r="D27" i="1"/>
  <c r="C27" i="1"/>
  <c r="H27" i="1" s="1"/>
  <c r="D26" i="1"/>
  <c r="C26" i="1"/>
  <c r="H25" i="1"/>
  <c r="D25" i="1"/>
  <c r="C25" i="1"/>
  <c r="D24" i="1"/>
  <c r="G24" i="1" s="1"/>
  <c r="C24" i="1"/>
  <c r="H24" i="1" s="1"/>
  <c r="D23" i="1"/>
  <c r="C23" i="1"/>
  <c r="D22" i="1"/>
  <c r="C22" i="1"/>
  <c r="H22" i="1" s="1"/>
  <c r="D21" i="1"/>
  <c r="G21" i="1" s="1"/>
  <c r="C21" i="1"/>
  <c r="H21" i="1" s="1"/>
  <c r="D20" i="1"/>
  <c r="G20" i="1" s="1"/>
  <c r="C20" i="1"/>
  <c r="D19" i="1"/>
  <c r="C19" i="1"/>
  <c r="D18" i="1"/>
  <c r="G18" i="1" s="1"/>
  <c r="C18" i="1"/>
  <c r="D17" i="1"/>
  <c r="C17" i="1"/>
  <c r="H17" i="1" s="1"/>
  <c r="D16" i="1"/>
  <c r="H16" i="1" s="1"/>
  <c r="C16" i="1"/>
  <c r="D15" i="1"/>
  <c r="H15" i="1" s="1"/>
  <c r="C15" i="1"/>
  <c r="G14" i="1"/>
  <c r="D14" i="1"/>
  <c r="C14" i="1"/>
  <c r="H14" i="1" s="1"/>
  <c r="D13" i="1"/>
  <c r="C13" i="1"/>
  <c r="H13" i="1" s="1"/>
  <c r="D12" i="1"/>
  <c r="C12" i="1"/>
  <c r="H12" i="1" s="1"/>
  <c r="H11" i="1"/>
  <c r="D11" i="1"/>
  <c r="C11" i="1"/>
  <c r="G11" i="1" s="1"/>
  <c r="D10" i="1"/>
  <c r="C10" i="1"/>
  <c r="G10" i="1" s="1"/>
  <c r="D9" i="1"/>
  <c r="C9" i="1"/>
  <c r="D8" i="1"/>
  <c r="C8" i="1"/>
  <c r="D7" i="1"/>
  <c r="C7" i="1"/>
  <c r="D6" i="1"/>
  <c r="C6" i="1"/>
  <c r="H6" i="1" s="1"/>
  <c r="D5" i="1"/>
  <c r="C5" i="1"/>
  <c r="H5" i="1" s="1"/>
  <c r="H4" i="1"/>
  <c r="G4" i="1"/>
  <c r="D4" i="1"/>
  <c r="C4" i="1"/>
  <c r="L1477" i="9"/>
  <c r="J1477" i="9"/>
  <c r="F347" i="9"/>
  <c r="F346" i="9"/>
  <c r="F345" i="9"/>
  <c r="F344" i="9" s="1"/>
  <c r="F343" i="9"/>
  <c r="F342" i="9"/>
  <c r="F341" i="9"/>
  <c r="M340" i="9"/>
  <c r="L340" i="9"/>
  <c r="E340" i="9"/>
  <c r="H339" i="9"/>
  <c r="G339" i="9"/>
  <c r="F339" i="9"/>
  <c r="H338" i="9"/>
  <c r="F338" i="9"/>
  <c r="H337" i="9"/>
  <c r="F337" i="9"/>
  <c r="H336" i="9"/>
  <c r="G336" i="9"/>
  <c r="F336" i="9"/>
  <c r="H335" i="9"/>
  <c r="F335" i="9"/>
  <c r="H334" i="9"/>
  <c r="G334" i="9"/>
  <c r="E334" i="9" s="1"/>
  <c r="B334" i="9" s="1"/>
  <c r="F334" i="9"/>
  <c r="F333" i="9"/>
  <c r="H332" i="9"/>
  <c r="E332" i="9" s="1"/>
  <c r="G332" i="9"/>
  <c r="F332" i="9"/>
  <c r="B332" i="9"/>
  <c r="H331" i="9"/>
  <c r="G331" i="9"/>
  <c r="E331" i="9" s="1"/>
  <c r="B331" i="9" s="1"/>
  <c r="F331" i="9"/>
  <c r="H330" i="9"/>
  <c r="G330" i="9"/>
  <c r="E330" i="9" s="1"/>
  <c r="B330" i="9" s="1"/>
  <c r="F330" i="9"/>
  <c r="H329" i="9"/>
  <c r="G329" i="9"/>
  <c r="E329" i="9" s="1"/>
  <c r="B329" i="9" s="1"/>
  <c r="F329" i="9"/>
  <c r="H328" i="9"/>
  <c r="G328" i="9"/>
  <c r="F328" i="9"/>
  <c r="H327" i="9"/>
  <c r="G327" i="9"/>
  <c r="F327" i="9"/>
  <c r="H326" i="9"/>
  <c r="G326" i="9"/>
  <c r="F326" i="9"/>
  <c r="H325" i="9"/>
  <c r="G325" i="9"/>
  <c r="E325" i="9" s="1"/>
  <c r="B325" i="9" s="1"/>
  <c r="F325" i="9"/>
  <c r="H324" i="9"/>
  <c r="G324" i="9"/>
  <c r="E324" i="9" s="1"/>
  <c r="B324" i="9" s="1"/>
  <c r="F324" i="9"/>
  <c r="H323" i="9"/>
  <c r="G323" i="9"/>
  <c r="F323" i="9"/>
  <c r="H322" i="9"/>
  <c r="G322" i="9"/>
  <c r="F322" i="9"/>
  <c r="H321" i="9"/>
  <c r="G321" i="9"/>
  <c r="E321" i="9" s="1"/>
  <c r="B321" i="9" s="1"/>
  <c r="F321" i="9"/>
  <c r="H320" i="9"/>
  <c r="G320" i="9"/>
  <c r="F320" i="9"/>
  <c r="E320" i="9"/>
  <c r="H319" i="9"/>
  <c r="G319" i="9"/>
  <c r="F319" i="9"/>
  <c r="H318" i="9"/>
  <c r="G318" i="9"/>
  <c r="F318" i="9"/>
  <c r="H317" i="9"/>
  <c r="G317" i="9"/>
  <c r="E317" i="9" s="1"/>
  <c r="B317" i="9" s="1"/>
  <c r="F317" i="9"/>
  <c r="H316" i="9"/>
  <c r="G316" i="9"/>
  <c r="F316" i="9"/>
  <c r="H315" i="9"/>
  <c r="G315" i="9"/>
  <c r="F315" i="9"/>
  <c r="H314" i="9"/>
  <c r="G314" i="9"/>
  <c r="F314" i="9"/>
  <c r="H313" i="9"/>
  <c r="G313" i="9"/>
  <c r="E313" i="9" s="1"/>
  <c r="B313" i="9" s="1"/>
  <c r="F313" i="9"/>
  <c r="H312" i="9"/>
  <c r="G312" i="9"/>
  <c r="F312" i="9"/>
  <c r="H311" i="9"/>
  <c r="G311" i="9"/>
  <c r="F311" i="9"/>
  <c r="H310" i="9"/>
  <c r="G310" i="9"/>
  <c r="F310" i="9"/>
  <c r="F309" i="9"/>
  <c r="F308" i="9"/>
  <c r="H307" i="9"/>
  <c r="G307" i="9"/>
  <c r="F307" i="9"/>
  <c r="F306" i="9"/>
  <c r="H305" i="9"/>
  <c r="G305" i="9"/>
  <c r="F305" i="9"/>
  <c r="H304" i="9"/>
  <c r="G304" i="9"/>
  <c r="F304" i="9"/>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E291" i="9"/>
  <c r="M290" i="9"/>
  <c r="L290" i="9"/>
  <c r="F290" i="9" s="1"/>
  <c r="B290" i="9" s="1"/>
  <c r="E290" i="9"/>
  <c r="M289" i="9"/>
  <c r="F289" i="9" s="1"/>
  <c r="L289" i="9"/>
  <c r="E289" i="9"/>
  <c r="M288" i="9"/>
  <c r="L288" i="9"/>
  <c r="F288" i="9" s="1"/>
  <c r="E288" i="9"/>
  <c r="M287" i="9"/>
  <c r="L287" i="9"/>
  <c r="F287" i="9" s="1"/>
  <c r="E287" i="9"/>
  <c r="M286" i="9"/>
  <c r="L286" i="9"/>
  <c r="F286" i="9" s="1"/>
  <c r="E286" i="9"/>
  <c r="B286" i="9" s="1"/>
  <c r="M285" i="9"/>
  <c r="F285" i="9" s="1"/>
  <c r="L285" i="9"/>
  <c r="E285" i="9"/>
  <c r="B285" i="9"/>
  <c r="M284" i="9"/>
  <c r="L284" i="9"/>
  <c r="F284" i="9" s="1"/>
  <c r="E284" i="9"/>
  <c r="M283" i="9"/>
  <c r="L283" i="9"/>
  <c r="E283" i="9"/>
  <c r="M282" i="9"/>
  <c r="L282" i="9"/>
  <c r="F282" i="9" s="1"/>
  <c r="B282" i="9" s="1"/>
  <c r="E282" i="9"/>
  <c r="M281" i="9"/>
  <c r="L281" i="9"/>
  <c r="E281" i="9"/>
  <c r="M280" i="9"/>
  <c r="L280" i="9"/>
  <c r="F280" i="9" s="1"/>
  <c r="E280" i="9"/>
  <c r="M279" i="9"/>
  <c r="L279" i="9"/>
  <c r="E279" i="9"/>
  <c r="M278" i="9"/>
  <c r="L278" i="9"/>
  <c r="F278" i="9" s="1"/>
  <c r="E278" i="9"/>
  <c r="B278" i="9" s="1"/>
  <c r="M277" i="9"/>
  <c r="L277" i="9"/>
  <c r="E277" i="9"/>
  <c r="M276" i="9"/>
  <c r="L276" i="9"/>
  <c r="F276" i="9" s="1"/>
  <c r="E276" i="9"/>
  <c r="M275" i="9"/>
  <c r="L275" i="9"/>
  <c r="F275" i="9" s="1"/>
  <c r="E275" i="9"/>
  <c r="M274" i="9"/>
  <c r="L274" i="9"/>
  <c r="F274" i="9" s="1"/>
  <c r="B274" i="9" s="1"/>
  <c r="E274" i="9"/>
  <c r="M273" i="9"/>
  <c r="F273" i="9" s="1"/>
  <c r="L273" i="9"/>
  <c r="E273" i="9"/>
  <c r="B273" i="9"/>
  <c r="M272" i="9"/>
  <c r="L272" i="9"/>
  <c r="F272" i="9" s="1"/>
  <c r="B272" i="9" s="1"/>
  <c r="E272" i="9"/>
  <c r="M271" i="9"/>
  <c r="L271" i="9"/>
  <c r="F271" i="9" s="1"/>
  <c r="E271" i="9"/>
  <c r="M270" i="9"/>
  <c r="L270" i="9"/>
  <c r="F270" i="9" s="1"/>
  <c r="E270" i="9"/>
  <c r="M269" i="9"/>
  <c r="F269" i="9" s="1"/>
  <c r="L269" i="9"/>
  <c r="E269" i="9"/>
  <c r="B269" i="9"/>
  <c r="M268" i="9"/>
  <c r="L268" i="9"/>
  <c r="F268" i="9" s="1"/>
  <c r="E268" i="9"/>
  <c r="M267" i="9"/>
  <c r="F267" i="9" s="1"/>
  <c r="L267" i="9"/>
  <c r="E267" i="9"/>
  <c r="M266" i="9"/>
  <c r="L266" i="9"/>
  <c r="F266" i="9" s="1"/>
  <c r="B266" i="9" s="1"/>
  <c r="E266" i="9"/>
  <c r="M265" i="9"/>
  <c r="F265" i="9" s="1"/>
  <c r="L265" i="9"/>
  <c r="E265" i="9"/>
  <c r="B265" i="9"/>
  <c r="M264" i="9"/>
  <c r="L264" i="9"/>
  <c r="F264" i="9" s="1"/>
  <c r="B264" i="9" s="1"/>
  <c r="E264" i="9"/>
  <c r="M263" i="9"/>
  <c r="F263" i="9" s="1"/>
  <c r="L263" i="9"/>
  <c r="E263" i="9"/>
  <c r="M262" i="9"/>
  <c r="L262" i="9"/>
  <c r="F262" i="9" s="1"/>
  <c r="B262" i="9" s="1"/>
  <c r="E262" i="9"/>
  <c r="M261" i="9"/>
  <c r="F261" i="9" s="1"/>
  <c r="L261" i="9"/>
  <c r="E261" i="9"/>
  <c r="B261" i="9" s="1"/>
  <c r="M260" i="9"/>
  <c r="L260" i="9"/>
  <c r="E260" i="9"/>
  <c r="M259" i="9"/>
  <c r="L259" i="9"/>
  <c r="F259" i="9" s="1"/>
  <c r="E259" i="9"/>
  <c r="M258" i="9"/>
  <c r="L258" i="9"/>
  <c r="F258" i="9" s="1"/>
  <c r="E258" i="9"/>
  <c r="M257" i="9"/>
  <c r="L257" i="9"/>
  <c r="E257" i="9"/>
  <c r="M256" i="9"/>
  <c r="L256" i="9"/>
  <c r="F256" i="9" s="1"/>
  <c r="E256" i="9"/>
  <c r="M255" i="9"/>
  <c r="F255" i="9" s="1"/>
  <c r="L255" i="9"/>
  <c r="E255" i="9"/>
  <c r="M254" i="9"/>
  <c r="L254" i="9"/>
  <c r="F254" i="9"/>
  <c r="E254" i="9"/>
  <c r="B254" i="9" s="1"/>
  <c r="M253" i="9"/>
  <c r="F253" i="9" s="1"/>
  <c r="L253" i="9"/>
  <c r="E253" i="9"/>
  <c r="B253" i="9" s="1"/>
  <c r="M252" i="9"/>
  <c r="L252" i="9"/>
  <c r="F252" i="9" s="1"/>
  <c r="B252" i="9" s="1"/>
  <c r="E252" i="9"/>
  <c r="M251" i="9"/>
  <c r="L251" i="9"/>
  <c r="F251" i="9" s="1"/>
  <c r="E251" i="9"/>
  <c r="M250" i="9"/>
  <c r="L250" i="9"/>
  <c r="F250" i="9"/>
  <c r="B250" i="9" s="1"/>
  <c r="E250" i="9"/>
  <c r="M249" i="9"/>
  <c r="F249" i="9" s="1"/>
  <c r="L249" i="9"/>
  <c r="E249" i="9"/>
  <c r="M248" i="9"/>
  <c r="L248" i="9"/>
  <c r="F248" i="9" s="1"/>
  <c r="E248" i="9"/>
  <c r="M247" i="9"/>
  <c r="L247" i="9"/>
  <c r="F247" i="9" s="1"/>
  <c r="E247" i="9"/>
  <c r="M246" i="9"/>
  <c r="L246" i="9"/>
  <c r="F246" i="9" s="1"/>
  <c r="B246" i="9" s="1"/>
  <c r="E246" i="9"/>
  <c r="M245" i="9"/>
  <c r="F245" i="9" s="1"/>
  <c r="L245" i="9"/>
  <c r="E245" i="9"/>
  <c r="B245" i="9" s="1"/>
  <c r="M244" i="9"/>
  <c r="L244" i="9"/>
  <c r="F244" i="9" s="1"/>
  <c r="E244" i="9"/>
  <c r="M243" i="9"/>
  <c r="L243" i="9"/>
  <c r="E243" i="9"/>
  <c r="M242" i="9"/>
  <c r="L242" i="9"/>
  <c r="F242" i="9" s="1"/>
  <c r="B242" i="9" s="1"/>
  <c r="E242" i="9"/>
  <c r="M241" i="9"/>
  <c r="F241" i="9" s="1"/>
  <c r="B241" i="9" s="1"/>
  <c r="L241" i="9"/>
  <c r="E241" i="9"/>
  <c r="M240" i="9"/>
  <c r="L240" i="9"/>
  <c r="E240" i="9"/>
  <c r="M239" i="9"/>
  <c r="F239" i="9" s="1"/>
  <c r="L239" i="9"/>
  <c r="E239" i="9"/>
  <c r="M238" i="9"/>
  <c r="L238" i="9"/>
  <c r="F238" i="9" s="1"/>
  <c r="E238" i="9"/>
  <c r="M237" i="9"/>
  <c r="F237" i="9" s="1"/>
  <c r="L237" i="9"/>
  <c r="E237" i="9"/>
  <c r="B237" i="9" s="1"/>
  <c r="M236" i="9"/>
  <c r="L236" i="9"/>
  <c r="F236" i="9" s="1"/>
  <c r="E236" i="9"/>
  <c r="M235" i="9"/>
  <c r="L235" i="9"/>
  <c r="F235" i="9"/>
  <c r="E235" i="9"/>
  <c r="M234" i="9"/>
  <c r="L234" i="9"/>
  <c r="F234" i="9" s="1"/>
  <c r="B234" i="9" s="1"/>
  <c r="E234" i="9"/>
  <c r="M233" i="9"/>
  <c r="L233" i="9"/>
  <c r="E233" i="9"/>
  <c r="M232" i="9"/>
  <c r="L232" i="9"/>
  <c r="E232" i="9"/>
  <c r="M231" i="9"/>
  <c r="L231" i="9"/>
  <c r="F231" i="9" s="1"/>
  <c r="E231" i="9"/>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F171" i="9"/>
  <c r="H170" i="9"/>
  <c r="E170" i="9" s="1"/>
  <c r="B170" i="9" s="1"/>
  <c r="G170" i="9"/>
  <c r="F170" i="9"/>
  <c r="H169" i="9"/>
  <c r="G169" i="9"/>
  <c r="E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H160" i="9"/>
  <c r="G160" i="9"/>
  <c r="F160" i="9"/>
  <c r="H159" i="9"/>
  <c r="G159" i="9"/>
  <c r="E159" i="9" s="1"/>
  <c r="B159" i="9" s="1"/>
  <c r="F159" i="9"/>
  <c r="H158" i="9"/>
  <c r="G158" i="9"/>
  <c r="F158" i="9"/>
  <c r="E158" i="9"/>
  <c r="B158" i="9" s="1"/>
  <c r="H157" i="9"/>
  <c r="G157" i="9"/>
  <c r="F157" i="9"/>
  <c r="H156" i="9"/>
  <c r="G156" i="9"/>
  <c r="F156" i="9"/>
  <c r="H155" i="9"/>
  <c r="E155" i="9" s="1"/>
  <c r="B155" i="9" s="1"/>
  <c r="G155" i="9"/>
  <c r="F155" i="9"/>
  <c r="H154" i="9"/>
  <c r="G154" i="9"/>
  <c r="F154" i="9"/>
  <c r="E154" i="9"/>
  <c r="B154" i="9" s="1"/>
  <c r="H153" i="9"/>
  <c r="G153" i="9"/>
  <c r="F153" i="9"/>
  <c r="H152" i="9"/>
  <c r="G152" i="9"/>
  <c r="F152" i="9"/>
  <c r="H151" i="9"/>
  <c r="G151" i="9"/>
  <c r="F151" i="9"/>
  <c r="H150" i="9"/>
  <c r="G150" i="9"/>
  <c r="E150" i="9" s="1"/>
  <c r="B150" i="9" s="1"/>
  <c r="F150" i="9"/>
  <c r="H149" i="9"/>
  <c r="G149" i="9"/>
  <c r="F149" i="9"/>
  <c r="H148" i="9"/>
  <c r="G148" i="9"/>
  <c r="E148" i="9" s="1"/>
  <c r="B148" i="9" s="1"/>
  <c r="F148" i="9"/>
  <c r="H147" i="9"/>
  <c r="G147" i="9"/>
  <c r="F147" i="9"/>
  <c r="H146" i="9"/>
  <c r="G146" i="9"/>
  <c r="E146" i="9" s="1"/>
  <c r="B146" i="9" s="1"/>
  <c r="F146" i="9"/>
  <c r="H145" i="9"/>
  <c r="G145" i="9"/>
  <c r="E145" i="9" s="1"/>
  <c r="F145" i="9"/>
  <c r="H144" i="9"/>
  <c r="G144" i="9"/>
  <c r="F144" i="9"/>
  <c r="H143" i="9"/>
  <c r="E143" i="9" s="1"/>
  <c r="B143" i="9" s="1"/>
  <c r="G143" i="9"/>
  <c r="F143" i="9"/>
  <c r="H142" i="9"/>
  <c r="G142" i="9"/>
  <c r="F142" i="9"/>
  <c r="B142" i="9" s="1"/>
  <c r="E142" i="9"/>
  <c r="H141" i="9"/>
  <c r="G141" i="9"/>
  <c r="F141" i="9"/>
  <c r="H140" i="9"/>
  <c r="G140" i="9"/>
  <c r="F140" i="9"/>
  <c r="H139" i="9"/>
  <c r="G139" i="9"/>
  <c r="F139" i="9"/>
  <c r="H138" i="9"/>
  <c r="G138" i="9"/>
  <c r="E138" i="9" s="1"/>
  <c r="B138" i="9" s="1"/>
  <c r="F138" i="9"/>
  <c r="H137" i="9"/>
  <c r="G137" i="9"/>
  <c r="F137" i="9"/>
  <c r="H136" i="9"/>
  <c r="G136" i="9"/>
  <c r="F136" i="9"/>
  <c r="H135" i="9"/>
  <c r="G135" i="9"/>
  <c r="F135" i="9"/>
  <c r="H134" i="9"/>
  <c r="G134" i="9"/>
  <c r="E134" i="9" s="1"/>
  <c r="B134" i="9" s="1"/>
  <c r="F134" i="9"/>
  <c r="H133" i="9"/>
  <c r="G133" i="9"/>
  <c r="F133" i="9"/>
  <c r="H132" i="9"/>
  <c r="G132" i="9"/>
  <c r="E132" i="9" s="1"/>
  <c r="B132" i="9" s="1"/>
  <c r="F132" i="9"/>
  <c r="H131" i="9"/>
  <c r="G131" i="9"/>
  <c r="E131" i="9" s="1"/>
  <c r="B131" i="9" s="1"/>
  <c r="F131" i="9"/>
  <c r="H130" i="9"/>
  <c r="G130" i="9"/>
  <c r="E130" i="9" s="1"/>
  <c r="B130" i="9" s="1"/>
  <c r="F130" i="9"/>
  <c r="H129" i="9"/>
  <c r="G129" i="9"/>
  <c r="F129" i="9"/>
  <c r="H128" i="9"/>
  <c r="G128" i="9"/>
  <c r="E128" i="9" s="1"/>
  <c r="B128" i="9" s="1"/>
  <c r="F128" i="9"/>
  <c r="H127" i="9"/>
  <c r="G127" i="9"/>
  <c r="F127" i="9"/>
  <c r="E127" i="9"/>
  <c r="B127" i="9" s="1"/>
  <c r="H126" i="9"/>
  <c r="G126" i="9"/>
  <c r="E126" i="9" s="1"/>
  <c r="B126" i="9" s="1"/>
  <c r="F126" i="9"/>
  <c r="H125" i="9"/>
  <c r="G125" i="9"/>
  <c r="E125" i="9" s="1"/>
  <c r="B125" i="9" s="1"/>
  <c r="F125" i="9"/>
  <c r="H124" i="9"/>
  <c r="G124" i="9"/>
  <c r="E124" i="9" s="1"/>
  <c r="B124" i="9" s="1"/>
  <c r="F124" i="9"/>
  <c r="H123" i="9"/>
  <c r="G123" i="9"/>
  <c r="F123" i="9"/>
  <c r="H122" i="9"/>
  <c r="G122" i="9"/>
  <c r="E122" i="9" s="1"/>
  <c r="B122" i="9" s="1"/>
  <c r="F122" i="9"/>
  <c r="H121" i="9"/>
  <c r="G121" i="9"/>
  <c r="E121" i="9" s="1"/>
  <c r="F121" i="9"/>
  <c r="H120" i="9"/>
  <c r="E120" i="9" s="1"/>
  <c r="B120" i="9" s="1"/>
  <c r="G120" i="9"/>
  <c r="F120" i="9"/>
  <c r="H119" i="9"/>
  <c r="E119" i="9" s="1"/>
  <c r="B119" i="9" s="1"/>
  <c r="G119" i="9"/>
  <c r="F119" i="9"/>
  <c r="H118" i="9"/>
  <c r="G118" i="9"/>
  <c r="F118" i="9"/>
  <c r="E118" i="9"/>
  <c r="B118" i="9" s="1"/>
  <c r="H117" i="9"/>
  <c r="G117" i="9"/>
  <c r="F117" i="9"/>
  <c r="H116" i="9"/>
  <c r="G116" i="9"/>
  <c r="E116" i="9" s="1"/>
  <c r="B116" i="9" s="1"/>
  <c r="F116" i="9"/>
  <c r="H115" i="9"/>
  <c r="E115" i="9" s="1"/>
  <c r="B115" i="9" s="1"/>
  <c r="G115" i="9"/>
  <c r="F115" i="9"/>
  <c r="H114" i="9"/>
  <c r="G114" i="9"/>
  <c r="F114" i="9"/>
  <c r="E114" i="9"/>
  <c r="B114" i="9" s="1"/>
  <c r="H113" i="9"/>
  <c r="G113" i="9"/>
  <c r="E113" i="9" s="1"/>
  <c r="B113" i="9" s="1"/>
  <c r="F113" i="9"/>
  <c r="H112" i="9"/>
  <c r="E112" i="9" s="1"/>
  <c r="B112" i="9" s="1"/>
  <c r="G112" i="9"/>
  <c r="F112" i="9"/>
  <c r="H111" i="9"/>
  <c r="E111" i="9" s="1"/>
  <c r="G111" i="9"/>
  <c r="F111" i="9"/>
  <c r="H110" i="9"/>
  <c r="G110" i="9"/>
  <c r="E110" i="9" s="1"/>
  <c r="B110" i="9" s="1"/>
  <c r="F110" i="9"/>
  <c r="H109" i="9"/>
  <c r="G109" i="9"/>
  <c r="E109" i="9" s="1"/>
  <c r="B109" i="9" s="1"/>
  <c r="F109" i="9"/>
  <c r="H108" i="9"/>
  <c r="G108" i="9"/>
  <c r="E108" i="9" s="1"/>
  <c r="B108" i="9" s="1"/>
  <c r="F108" i="9"/>
  <c r="H107" i="9"/>
  <c r="G107" i="9"/>
  <c r="F107" i="9"/>
  <c r="H106" i="9"/>
  <c r="G106" i="9"/>
  <c r="E106" i="9" s="1"/>
  <c r="B106" i="9" s="1"/>
  <c r="F106" i="9"/>
  <c r="H105" i="9"/>
  <c r="G105" i="9"/>
  <c r="E105" i="9" s="1"/>
  <c r="B105" i="9" s="1"/>
  <c r="F105" i="9"/>
  <c r="H104" i="9"/>
  <c r="E104" i="9" s="1"/>
  <c r="B104" i="9" s="1"/>
  <c r="G104" i="9"/>
  <c r="F104" i="9"/>
  <c r="H103" i="9"/>
  <c r="E103" i="9" s="1"/>
  <c r="B103" i="9" s="1"/>
  <c r="G103" i="9"/>
  <c r="F103" i="9"/>
  <c r="H102" i="9"/>
  <c r="G102" i="9"/>
  <c r="F102" i="9"/>
  <c r="E102" i="9"/>
  <c r="B102" i="9" s="1"/>
  <c r="H101" i="9"/>
  <c r="G101" i="9"/>
  <c r="E101" i="9" s="1"/>
  <c r="B101" i="9" s="1"/>
  <c r="F101" i="9"/>
  <c r="H100" i="9"/>
  <c r="G100" i="9"/>
  <c r="E100" i="9" s="1"/>
  <c r="B100" i="9" s="1"/>
  <c r="F100" i="9"/>
  <c r="H99" i="9"/>
  <c r="E99" i="9" s="1"/>
  <c r="B99" i="9" s="1"/>
  <c r="G99" i="9"/>
  <c r="F99" i="9"/>
  <c r="H98" i="9"/>
  <c r="G98" i="9"/>
  <c r="F98" i="9"/>
  <c r="E98" i="9"/>
  <c r="B98" i="9" s="1"/>
  <c r="H97" i="9"/>
  <c r="G97" i="9"/>
  <c r="E97" i="9" s="1"/>
  <c r="B97" i="9" s="1"/>
  <c r="F97" i="9"/>
  <c r="H96" i="9"/>
  <c r="E96" i="9" s="1"/>
  <c r="B96" i="9" s="1"/>
  <c r="G96" i="9"/>
  <c r="F96" i="9"/>
  <c r="H95" i="9"/>
  <c r="E95" i="9" s="1"/>
  <c r="G95" i="9"/>
  <c r="F95" i="9"/>
  <c r="H94" i="9"/>
  <c r="G94" i="9"/>
  <c r="E94" i="9" s="1"/>
  <c r="B94" i="9" s="1"/>
  <c r="F94" i="9"/>
  <c r="H93" i="9"/>
  <c r="G93" i="9"/>
  <c r="E93" i="9" s="1"/>
  <c r="B93" i="9" s="1"/>
  <c r="F93" i="9"/>
  <c r="H92" i="9"/>
  <c r="G92" i="9"/>
  <c r="E92" i="9" s="1"/>
  <c r="B92" i="9" s="1"/>
  <c r="F92" i="9"/>
  <c r="H91" i="9"/>
  <c r="E91" i="9" s="1"/>
  <c r="G91" i="9"/>
  <c r="F91" i="9"/>
  <c r="H90" i="9"/>
  <c r="G90" i="9"/>
  <c r="E90" i="9" s="1"/>
  <c r="B90" i="9" s="1"/>
  <c r="F90" i="9"/>
  <c r="H89" i="9"/>
  <c r="G89" i="9"/>
  <c r="E89" i="9" s="1"/>
  <c r="B89" i="9" s="1"/>
  <c r="F89" i="9"/>
  <c r="H88" i="9"/>
  <c r="E88" i="9" s="1"/>
  <c r="B88" i="9" s="1"/>
  <c r="G88" i="9"/>
  <c r="F88" i="9"/>
  <c r="H87" i="9"/>
  <c r="E87" i="9" s="1"/>
  <c r="B87" i="9" s="1"/>
  <c r="G87" i="9"/>
  <c r="F87" i="9"/>
  <c r="H86" i="9"/>
  <c r="G86" i="9"/>
  <c r="F86" i="9"/>
  <c r="E86" i="9"/>
  <c r="B86" i="9" s="1"/>
  <c r="H85" i="9"/>
  <c r="G85" i="9"/>
  <c r="E85" i="9" s="1"/>
  <c r="B85" i="9" s="1"/>
  <c r="F85" i="9"/>
  <c r="H84" i="9"/>
  <c r="G84" i="9"/>
  <c r="E84" i="9" s="1"/>
  <c r="B84" i="9" s="1"/>
  <c r="F84" i="9"/>
  <c r="H83" i="9"/>
  <c r="E83" i="9" s="1"/>
  <c r="B83" i="9" s="1"/>
  <c r="G83" i="9"/>
  <c r="F83" i="9"/>
  <c r="H82" i="9"/>
  <c r="G82" i="9"/>
  <c r="F82" i="9"/>
  <c r="E82" i="9"/>
  <c r="B82" i="9" s="1"/>
  <c r="H81" i="9"/>
  <c r="G81" i="9"/>
  <c r="E81" i="9" s="1"/>
  <c r="B81" i="9" s="1"/>
  <c r="F81" i="9"/>
  <c r="H80" i="9"/>
  <c r="E80" i="9" s="1"/>
  <c r="B80" i="9" s="1"/>
  <c r="G80" i="9"/>
  <c r="F80" i="9"/>
  <c r="H79" i="9"/>
  <c r="E79" i="9" s="1"/>
  <c r="G79" i="9"/>
  <c r="F79" i="9"/>
  <c r="H78" i="9"/>
  <c r="G78" i="9"/>
  <c r="E78" i="9" s="1"/>
  <c r="B78" i="9" s="1"/>
  <c r="F78" i="9"/>
  <c r="H77" i="9"/>
  <c r="G77" i="9"/>
  <c r="E77" i="9" s="1"/>
  <c r="B77" i="9" s="1"/>
  <c r="F77" i="9"/>
  <c r="H76" i="9"/>
  <c r="G76" i="9"/>
  <c r="E76" i="9" s="1"/>
  <c r="B76" i="9" s="1"/>
  <c r="F76" i="9"/>
  <c r="H75" i="9"/>
  <c r="E75" i="9" s="1"/>
  <c r="G75" i="9"/>
  <c r="F75" i="9"/>
  <c r="H74" i="9"/>
  <c r="G74" i="9"/>
  <c r="E74" i="9" s="1"/>
  <c r="B74" i="9" s="1"/>
  <c r="F74" i="9"/>
  <c r="H73" i="9"/>
  <c r="G73" i="9"/>
  <c r="E73" i="9" s="1"/>
  <c r="B73" i="9" s="1"/>
  <c r="F73" i="9"/>
  <c r="H72" i="9"/>
  <c r="E72" i="9" s="1"/>
  <c r="B72" i="9" s="1"/>
  <c r="G72" i="9"/>
  <c r="F72" i="9"/>
  <c r="H71" i="9"/>
  <c r="E71" i="9" s="1"/>
  <c r="B71" i="9" s="1"/>
  <c r="G71" i="9"/>
  <c r="F71" i="9"/>
  <c r="H70" i="9"/>
  <c r="G70" i="9"/>
  <c r="F70" i="9"/>
  <c r="E70" i="9"/>
  <c r="B70" i="9" s="1"/>
  <c r="H69" i="9"/>
  <c r="G69" i="9"/>
  <c r="E69" i="9" s="1"/>
  <c r="B69" i="9" s="1"/>
  <c r="F69" i="9"/>
  <c r="H68" i="9"/>
  <c r="G68" i="9"/>
  <c r="E68" i="9" s="1"/>
  <c r="B68" i="9" s="1"/>
  <c r="F68" i="9"/>
  <c r="H67" i="9"/>
  <c r="E67" i="9" s="1"/>
  <c r="B67" i="9" s="1"/>
  <c r="G67" i="9"/>
  <c r="F67" i="9"/>
  <c r="H66" i="9"/>
  <c r="G66" i="9"/>
  <c r="F66" i="9"/>
  <c r="E66" i="9"/>
  <c r="B66" i="9" s="1"/>
  <c r="H65" i="9"/>
  <c r="G65" i="9"/>
  <c r="E65" i="9" s="1"/>
  <c r="B65" i="9" s="1"/>
  <c r="F65" i="9"/>
  <c r="H64" i="9"/>
  <c r="E64" i="9" s="1"/>
  <c r="B64" i="9" s="1"/>
  <c r="G64" i="9"/>
  <c r="F64" i="9"/>
  <c r="H63" i="9"/>
  <c r="E63" i="9" s="1"/>
  <c r="G63" i="9"/>
  <c r="F63" i="9"/>
  <c r="H62" i="9"/>
  <c r="G62" i="9"/>
  <c r="E62" i="9" s="1"/>
  <c r="B62" i="9" s="1"/>
  <c r="F62" i="9"/>
  <c r="H61" i="9"/>
  <c r="G61" i="9"/>
  <c r="E61" i="9" s="1"/>
  <c r="B61" i="9" s="1"/>
  <c r="F61" i="9"/>
  <c r="H60" i="9"/>
  <c r="G60" i="9"/>
  <c r="E60" i="9" s="1"/>
  <c r="B60" i="9" s="1"/>
  <c r="F60" i="9"/>
  <c r="H59" i="9"/>
  <c r="E59" i="9" s="1"/>
  <c r="G59" i="9"/>
  <c r="F59" i="9"/>
  <c r="H58" i="9"/>
  <c r="G58" i="9"/>
  <c r="E58" i="9" s="1"/>
  <c r="B58" i="9" s="1"/>
  <c r="F58" i="9"/>
  <c r="H57" i="9"/>
  <c r="G57" i="9"/>
  <c r="E57" i="9" s="1"/>
  <c r="B57" i="9" s="1"/>
  <c r="F57" i="9"/>
  <c r="H56" i="9"/>
  <c r="E56" i="9" s="1"/>
  <c r="B56" i="9" s="1"/>
  <c r="G56" i="9"/>
  <c r="F56" i="9"/>
  <c r="H55" i="9"/>
  <c r="E55" i="9" s="1"/>
  <c r="B55" i="9" s="1"/>
  <c r="G55" i="9"/>
  <c r="F55" i="9"/>
  <c r="H54" i="9"/>
  <c r="G54" i="9"/>
  <c r="F54" i="9"/>
  <c r="E54" i="9"/>
  <c r="B54" i="9" s="1"/>
  <c r="H53" i="9"/>
  <c r="G53" i="9"/>
  <c r="E53" i="9" s="1"/>
  <c r="B53" i="9" s="1"/>
  <c r="F53" i="9"/>
  <c r="H52" i="9"/>
  <c r="G52" i="9"/>
  <c r="E52" i="9" s="1"/>
  <c r="B52" i="9" s="1"/>
  <c r="F52" i="9"/>
  <c r="H51" i="9"/>
  <c r="E51" i="9" s="1"/>
  <c r="B51" i="9" s="1"/>
  <c r="G51" i="9"/>
  <c r="F51" i="9"/>
  <c r="H50" i="9"/>
  <c r="G50" i="9"/>
  <c r="F50" i="9"/>
  <c r="E50" i="9"/>
  <c r="B50" i="9" s="1"/>
  <c r="H49" i="9"/>
  <c r="G49" i="9"/>
  <c r="F49" i="9"/>
  <c r="H48" i="9"/>
  <c r="E48" i="9" s="1"/>
  <c r="B48" i="9" s="1"/>
  <c r="G48" i="9"/>
  <c r="F48" i="9"/>
  <c r="H47" i="9"/>
  <c r="E47" i="9" s="1"/>
  <c r="G47" i="9"/>
  <c r="F47" i="9"/>
  <c r="H46" i="9"/>
  <c r="G46" i="9"/>
  <c r="E46" i="9" s="1"/>
  <c r="B46" i="9" s="1"/>
  <c r="F46" i="9"/>
  <c r="H45" i="9"/>
  <c r="G45" i="9"/>
  <c r="E45" i="9" s="1"/>
  <c r="B45" i="9" s="1"/>
  <c r="F45" i="9"/>
  <c r="H44" i="9"/>
  <c r="G44" i="9"/>
  <c r="E44" i="9" s="1"/>
  <c r="B44" i="9" s="1"/>
  <c r="F44" i="9"/>
  <c r="H43" i="9"/>
  <c r="E43" i="9" s="1"/>
  <c r="G43" i="9"/>
  <c r="F43" i="9"/>
  <c r="H42" i="9"/>
  <c r="G42" i="9"/>
  <c r="E42" i="9" s="1"/>
  <c r="B42" i="9" s="1"/>
  <c r="F42" i="9"/>
  <c r="H41" i="9"/>
  <c r="G41" i="9"/>
  <c r="E41" i="9" s="1"/>
  <c r="B41" i="9" s="1"/>
  <c r="F41" i="9"/>
  <c r="H40" i="9"/>
  <c r="E40" i="9" s="1"/>
  <c r="B40" i="9" s="1"/>
  <c r="G40" i="9"/>
  <c r="F40" i="9"/>
  <c r="H39" i="9"/>
  <c r="E39" i="9" s="1"/>
  <c r="B39" i="9" s="1"/>
  <c r="G39" i="9"/>
  <c r="F39" i="9"/>
  <c r="H38" i="9"/>
  <c r="G38" i="9"/>
  <c r="F38" i="9"/>
  <c r="E38" i="9"/>
  <c r="B38" i="9" s="1"/>
  <c r="H37" i="9"/>
  <c r="G37" i="9"/>
  <c r="E37" i="9" s="1"/>
  <c r="B37" i="9" s="1"/>
  <c r="F37" i="9"/>
  <c r="H36" i="9"/>
  <c r="G36" i="9"/>
  <c r="E36" i="9" s="1"/>
  <c r="B36" i="9" s="1"/>
  <c r="F36" i="9"/>
  <c r="H35" i="9"/>
  <c r="E35" i="9" s="1"/>
  <c r="B35" i="9" s="1"/>
  <c r="G35" i="9"/>
  <c r="F35" i="9"/>
  <c r="H34" i="9"/>
  <c r="G34" i="9"/>
  <c r="E34" i="9" s="1"/>
  <c r="B34" i="9" s="1"/>
  <c r="F34" i="9"/>
  <c r="H33" i="9"/>
  <c r="G33" i="9"/>
  <c r="E33" i="9" s="1"/>
  <c r="B33" i="9" s="1"/>
  <c r="F33" i="9"/>
  <c r="H32" i="9"/>
  <c r="E32" i="9" s="1"/>
  <c r="B32" i="9" s="1"/>
  <c r="G32" i="9"/>
  <c r="F32" i="9"/>
  <c r="H31" i="9"/>
  <c r="E31" i="9" s="1"/>
  <c r="G31" i="9"/>
  <c r="F31" i="9"/>
  <c r="H30" i="9"/>
  <c r="G30" i="9"/>
  <c r="F30" i="9"/>
  <c r="E30" i="9"/>
  <c r="B30" i="9" s="1"/>
  <c r="H29" i="9"/>
  <c r="G29" i="9"/>
  <c r="E29" i="9" s="1"/>
  <c r="B29" i="9" s="1"/>
  <c r="F29" i="9"/>
  <c r="H28" i="9"/>
  <c r="G28" i="9"/>
  <c r="E28" i="9" s="1"/>
  <c r="B28" i="9" s="1"/>
  <c r="F28" i="9"/>
  <c r="H27" i="9"/>
  <c r="E27" i="9" s="1"/>
  <c r="B27" i="9" s="1"/>
  <c r="G27" i="9"/>
  <c r="F27" i="9"/>
  <c r="H26" i="9"/>
  <c r="G26" i="9"/>
  <c r="F26" i="9"/>
  <c r="H25" i="9"/>
  <c r="G25" i="9"/>
  <c r="F25" i="9"/>
  <c r="F24" i="9"/>
  <c r="F4" i="9"/>
  <c r="O3" i="9"/>
  <c r="G296" i="9" s="1"/>
  <c r="L3" i="9"/>
  <c r="I3" i="9"/>
  <c r="G209" i="9" s="1"/>
  <c r="E209" i="9" s="1"/>
  <c r="B209" i="9" s="1"/>
  <c r="H3" i="9"/>
  <c r="G3" i="9"/>
  <c r="G213" i="9" l="1"/>
  <c r="E213" i="9" s="1"/>
  <c r="B213" i="9" s="1"/>
  <c r="B238" i="9"/>
  <c r="B280" i="9"/>
  <c r="G193" i="9"/>
  <c r="E193" i="9" s="1"/>
  <c r="B193" i="9" s="1"/>
  <c r="E117" i="9"/>
  <c r="B117" i="9" s="1"/>
  <c r="G186" i="9"/>
  <c r="E186" i="9" s="1"/>
  <c r="B186" i="9" s="1"/>
  <c r="G202" i="9"/>
  <c r="E202" i="9" s="1"/>
  <c r="B202" i="9" s="1"/>
  <c r="G222" i="9"/>
  <c r="E222" i="9" s="1"/>
  <c r="B222" i="9" s="1"/>
  <c r="F243" i="9"/>
  <c r="B256" i="9"/>
  <c r="F260" i="9"/>
  <c r="E296" i="9"/>
  <c r="H251" i="1"/>
  <c r="G251" i="1"/>
  <c r="H259" i="1"/>
  <c r="G259" i="1"/>
  <c r="G392" i="1"/>
  <c r="H392" i="1"/>
  <c r="H476" i="1"/>
  <c r="G476" i="1"/>
  <c r="G558" i="1"/>
  <c r="H558" i="1"/>
  <c r="H581" i="1"/>
  <c r="G581" i="1"/>
  <c r="H930" i="1"/>
  <c r="G930" i="1"/>
  <c r="G1195" i="1"/>
  <c r="H1195" i="1"/>
  <c r="E139" i="9"/>
  <c r="B139" i="9" s="1"/>
  <c r="G178" i="9"/>
  <c r="E178" i="9" s="1"/>
  <c r="B178" i="9" s="1"/>
  <c r="G192" i="9"/>
  <c r="E192" i="9" s="1"/>
  <c r="B192" i="9" s="1"/>
  <c r="G197" i="9"/>
  <c r="E197" i="9" s="1"/>
  <c r="B197" i="9" s="1"/>
  <c r="L228" i="9"/>
  <c r="E315" i="9"/>
  <c r="B315" i="9" s="1"/>
  <c r="B320" i="9"/>
  <c r="E326" i="9"/>
  <c r="B326" i="9" s="1"/>
  <c r="F340" i="9"/>
  <c r="H8" i="1"/>
  <c r="H20" i="1"/>
  <c r="G25" i="1"/>
  <c r="H32" i="1"/>
  <c r="H43" i="1"/>
  <c r="H60" i="1"/>
  <c r="H90" i="1"/>
  <c r="H114" i="1"/>
  <c r="G133" i="1"/>
  <c r="G155" i="1"/>
  <c r="H172" i="1"/>
  <c r="G176" i="1"/>
  <c r="G183" i="1"/>
  <c r="H195" i="1"/>
  <c r="G195" i="1"/>
  <c r="H302" i="1"/>
  <c r="G302" i="1"/>
  <c r="H346" i="1"/>
  <c r="G346" i="1"/>
  <c r="H407" i="1"/>
  <c r="G407" i="1"/>
  <c r="H590" i="1"/>
  <c r="G590" i="1"/>
  <c r="H729" i="1"/>
  <c r="G729" i="1"/>
  <c r="H762" i="1"/>
  <c r="G762" i="1"/>
  <c r="H229" i="1"/>
  <c r="G229" i="1"/>
  <c r="E26" i="9"/>
  <c r="B26" i="9" s="1"/>
  <c r="E133" i="9"/>
  <c r="B133" i="9" s="1"/>
  <c r="E135" i="9"/>
  <c r="B135" i="9" s="1"/>
  <c r="E140" i="9"/>
  <c r="B140" i="9" s="1"/>
  <c r="E144" i="9"/>
  <c r="B144" i="9" s="1"/>
  <c r="E151" i="9"/>
  <c r="B151" i="9" s="1"/>
  <c r="B169" i="9"/>
  <c r="E171" i="9"/>
  <c r="B171" i="9" s="1"/>
  <c r="G183" i="9"/>
  <c r="E183" i="9" s="1"/>
  <c r="B183" i="9" s="1"/>
  <c r="G198" i="9"/>
  <c r="E198" i="9" s="1"/>
  <c r="B198" i="9" s="1"/>
  <c r="G204" i="9"/>
  <c r="E204" i="9" s="1"/>
  <c r="B204" i="9" s="1"/>
  <c r="G219" i="9"/>
  <c r="E219" i="9" s="1"/>
  <c r="B219" i="9" s="1"/>
  <c r="F233" i="9"/>
  <c r="B233" i="9" s="1"/>
  <c r="B248" i="9"/>
  <c r="B289" i="9"/>
  <c r="F298" i="9"/>
  <c r="G23" i="1"/>
  <c r="H64" i="1"/>
  <c r="H104" i="1"/>
  <c r="H156" i="1"/>
  <c r="G169" i="1"/>
  <c r="H220" i="1"/>
  <c r="H321" i="1"/>
  <c r="G321" i="1"/>
  <c r="G343" i="1"/>
  <c r="H343" i="1"/>
  <c r="H552" i="1"/>
  <c r="G552" i="1"/>
  <c r="H665" i="1"/>
  <c r="G665" i="1"/>
  <c r="H685" i="1"/>
  <c r="G685" i="1"/>
  <c r="H741" i="1"/>
  <c r="G741" i="1"/>
  <c r="G759" i="1"/>
  <c r="H759" i="1"/>
  <c r="H877" i="1"/>
  <c r="G877" i="1"/>
  <c r="I10" i="9"/>
  <c r="B47" i="9"/>
  <c r="B63" i="9"/>
  <c r="B79" i="9"/>
  <c r="B95" i="9"/>
  <c r="B111" i="9"/>
  <c r="B145" i="9"/>
  <c r="E147" i="9"/>
  <c r="B147" i="9" s="1"/>
  <c r="E149" i="9"/>
  <c r="B149" i="9" s="1"/>
  <c r="E156" i="9"/>
  <c r="B156" i="9" s="1"/>
  <c r="E160" i="9"/>
  <c r="B160" i="9" s="1"/>
  <c r="G180" i="9"/>
  <c r="G214" i="9"/>
  <c r="E214" i="9" s="1"/>
  <c r="B214" i="9" s="1"/>
  <c r="G225" i="9"/>
  <c r="E225" i="9" s="1"/>
  <c r="B225" i="9" s="1"/>
  <c r="F283" i="9"/>
  <c r="E307" i="9"/>
  <c r="B307" i="9" s="1"/>
  <c r="E316" i="9"/>
  <c r="B316" i="9" s="1"/>
  <c r="E318" i="9"/>
  <c r="B318" i="9" s="1"/>
  <c r="E327" i="9"/>
  <c r="B327" i="9" s="1"/>
  <c r="G5" i="1"/>
  <c r="G15" i="1"/>
  <c r="H18" i="1"/>
  <c r="H30" i="1"/>
  <c r="H36" i="1"/>
  <c r="G40" i="1"/>
  <c r="H52" i="1"/>
  <c r="H67" i="1"/>
  <c r="G74" i="1"/>
  <c r="H81" i="1"/>
  <c r="H84" i="1"/>
  <c r="G101" i="1"/>
  <c r="H105" i="1"/>
  <c r="G119" i="1"/>
  <c r="H123" i="1"/>
  <c r="G135" i="1"/>
  <c r="G221" i="1"/>
  <c r="H221" i="1"/>
  <c r="H279" i="1"/>
  <c r="G313" i="1"/>
  <c r="H313" i="1"/>
  <c r="H470" i="1"/>
  <c r="G470" i="1"/>
  <c r="H494" i="1"/>
  <c r="G494" i="1"/>
  <c r="B244" i="9"/>
  <c r="G573" i="1"/>
  <c r="H573" i="1"/>
  <c r="H617" i="1"/>
  <c r="G617" i="1"/>
  <c r="B31" i="9"/>
  <c r="H180" i="9"/>
  <c r="G190" i="9"/>
  <c r="E190" i="9" s="1"/>
  <c r="B190" i="9" s="1"/>
  <c r="G195" i="9"/>
  <c r="E195" i="9" s="1"/>
  <c r="B195" i="9" s="1"/>
  <c r="F229" i="9"/>
  <c r="B229" i="9" s="1"/>
  <c r="B236" i="9"/>
  <c r="G300" i="9"/>
  <c r="E300" i="9" s="1"/>
  <c r="E336" i="9"/>
  <c r="B336" i="9" s="1"/>
  <c r="G33" i="1"/>
  <c r="H49" i="1"/>
  <c r="G55" i="1"/>
  <c r="H126" i="1"/>
  <c r="H139" i="1"/>
  <c r="G173" i="1"/>
  <c r="H218" i="1"/>
  <c r="G218" i="1"/>
  <c r="G318" i="1"/>
  <c r="H318" i="1"/>
  <c r="G340" i="1"/>
  <c r="H340" i="1"/>
  <c r="H370" i="1"/>
  <c r="G370" i="1"/>
  <c r="H507" i="1"/>
  <c r="G507" i="1"/>
  <c r="H588" i="1"/>
  <c r="G588" i="1"/>
  <c r="H599" i="1"/>
  <c r="G599" i="1"/>
  <c r="H662" i="1"/>
  <c r="G662" i="1"/>
  <c r="H694" i="1"/>
  <c r="G694" i="1"/>
  <c r="H716" i="1"/>
  <c r="G716" i="1"/>
  <c r="H372" i="1"/>
  <c r="G372" i="1"/>
  <c r="B43" i="9"/>
  <c r="B59" i="9"/>
  <c r="B75" i="9"/>
  <c r="B91" i="9"/>
  <c r="E107" i="9"/>
  <c r="B107" i="9" s="1"/>
  <c r="B121" i="9"/>
  <c r="E123" i="9"/>
  <c r="B123" i="9" s="1"/>
  <c r="E152" i="9"/>
  <c r="B152" i="9" s="1"/>
  <c r="G185" i="9"/>
  <c r="E185" i="9" s="1"/>
  <c r="B185" i="9" s="1"/>
  <c r="G207" i="9"/>
  <c r="E207" i="9" s="1"/>
  <c r="G211" i="9"/>
  <c r="E211" i="9" s="1"/>
  <c r="B211" i="9" s="1"/>
  <c r="G221" i="9"/>
  <c r="E221" i="9" s="1"/>
  <c r="B221" i="9" s="1"/>
  <c r="B230" i="9"/>
  <c r="F232" i="9"/>
  <c r="B232" i="9" s="1"/>
  <c r="F240" i="9"/>
  <c r="B240" i="9" s="1"/>
  <c r="B249" i="9"/>
  <c r="F257" i="9"/>
  <c r="B257" i="9" s="1"/>
  <c r="B268" i="9"/>
  <c r="B270" i="9"/>
  <c r="F277" i="9"/>
  <c r="B277" i="9" s="1"/>
  <c r="F279" i="9"/>
  <c r="F281" i="9"/>
  <c r="B281" i="9" s="1"/>
  <c r="B284" i="9"/>
  <c r="E304" i="9"/>
  <c r="B304" i="9" s="1"/>
  <c r="E314" i="9"/>
  <c r="B314" i="9" s="1"/>
  <c r="G99" i="1"/>
  <c r="H310" i="1"/>
  <c r="G310" i="1"/>
  <c r="H410" i="1"/>
  <c r="G410" i="1"/>
  <c r="E136" i="9"/>
  <c r="B136" i="9" s="1"/>
  <c r="E157" i="9"/>
  <c r="B157" i="9" s="1"/>
  <c r="G177" i="9"/>
  <c r="E177" i="9" s="1"/>
  <c r="B177" i="9" s="1"/>
  <c r="G191" i="9"/>
  <c r="E191" i="9" s="1"/>
  <c r="B191" i="9" s="1"/>
  <c r="G196" i="9"/>
  <c r="E196" i="9" s="1"/>
  <c r="B196" i="9" s="1"/>
  <c r="L207" i="9"/>
  <c r="F207" i="9" s="1"/>
  <c r="G216" i="9"/>
  <c r="E216" i="9" s="1"/>
  <c r="G227" i="9"/>
  <c r="E227" i="9" s="1"/>
  <c r="B227" i="9" s="1"/>
  <c r="B258" i="9"/>
  <c r="B260" i="9"/>
  <c r="B276" i="9"/>
  <c r="B288" i="9"/>
  <c r="E312" i="9"/>
  <c r="B312" i="9" s="1"/>
  <c r="E323" i="9"/>
  <c r="B323" i="9" s="1"/>
  <c r="H7" i="1"/>
  <c r="H10" i="1"/>
  <c r="G13" i="1"/>
  <c r="G16" i="1"/>
  <c r="H19" i="1"/>
  <c r="H42" i="1"/>
  <c r="H47" i="1"/>
  <c r="G56" i="1"/>
  <c r="G71" i="1"/>
  <c r="H82" i="1"/>
  <c r="H89" i="1"/>
  <c r="H93" i="1"/>
  <c r="G96" i="1"/>
  <c r="H117" i="1"/>
  <c r="H137" i="1"/>
  <c r="G144" i="1"/>
  <c r="H175" i="1"/>
  <c r="G179" i="1"/>
  <c r="H194" i="1"/>
  <c r="H199" i="1"/>
  <c r="H203" i="1"/>
  <c r="G210" i="1"/>
  <c r="H214" i="1"/>
  <c r="G214" i="1"/>
  <c r="H274" i="1"/>
  <c r="H288" i="1"/>
  <c r="G301" i="1"/>
  <c r="H301" i="1"/>
  <c r="H337" i="1"/>
  <c r="G337" i="1"/>
  <c r="H399" i="1"/>
  <c r="G399" i="1"/>
  <c r="H434" i="1"/>
  <c r="G434" i="1"/>
  <c r="H622" i="1"/>
  <c r="G622" i="1"/>
  <c r="H750" i="1"/>
  <c r="G750" i="1"/>
  <c r="G245" i="1"/>
  <c r="H264" i="1"/>
  <c r="H366" i="1"/>
  <c r="G426" i="1"/>
  <c r="G544" i="1"/>
  <c r="H739" i="1"/>
  <c r="G799" i="1"/>
  <c r="H799" i="1"/>
  <c r="H835" i="1"/>
  <c r="G835" i="1"/>
  <c r="H909" i="1"/>
  <c r="G909" i="1"/>
  <c r="H1023" i="1"/>
  <c r="G1023" i="1"/>
  <c r="H235" i="1"/>
  <c r="G249" i="1"/>
  <c r="G268" i="1"/>
  <c r="H272" i="1"/>
  <c r="G285" i="1"/>
  <c r="G290" i="1"/>
  <c r="H298" i="1"/>
  <c r="G308" i="1"/>
  <c r="H327" i="1"/>
  <c r="H332" i="1"/>
  <c r="G367" i="1"/>
  <c r="H390" i="1"/>
  <c r="H402" i="1"/>
  <c r="G416" i="1"/>
  <c r="G437" i="1"/>
  <c r="G444" i="1"/>
  <c r="G447" i="1"/>
  <c r="G453" i="1"/>
  <c r="H456" i="1"/>
  <c r="G486" i="1"/>
  <c r="H489" i="1"/>
  <c r="H574" i="1"/>
  <c r="G594" i="1"/>
  <c r="G611" i="1"/>
  <c r="H620" i="1"/>
  <c r="G629" i="1"/>
  <c r="G632" i="1"/>
  <c r="H645" i="1"/>
  <c r="H650" i="1"/>
  <c r="H672" i="1"/>
  <c r="H689" i="1"/>
  <c r="G707" i="1"/>
  <c r="H711" i="1"/>
  <c r="H754" i="1"/>
  <c r="H874" i="1"/>
  <c r="G874" i="1"/>
  <c r="H927" i="1"/>
  <c r="G927" i="1"/>
  <c r="H950" i="1"/>
  <c r="G950" i="1"/>
  <c r="H1020" i="1"/>
  <c r="G1247" i="1"/>
  <c r="H1247" i="1"/>
  <c r="H783" i="1"/>
  <c r="G783" i="1"/>
  <c r="H856" i="1"/>
  <c r="G856" i="1"/>
  <c r="H896" i="1"/>
  <c r="G896" i="1"/>
  <c r="H1116" i="1"/>
  <c r="H224" i="1"/>
  <c r="H299" i="1"/>
  <c r="H393" i="1"/>
  <c r="H444" i="1"/>
  <c r="H477" i="1"/>
  <c r="G483" i="1"/>
  <c r="H486" i="1"/>
  <c r="H553" i="1"/>
  <c r="G563" i="1"/>
  <c r="G608" i="1"/>
  <c r="G620" i="1"/>
  <c r="G646" i="1"/>
  <c r="G714" i="1"/>
  <c r="H751" i="1"/>
  <c r="H773" i="1"/>
  <c r="G773" i="1"/>
  <c r="H807" i="1"/>
  <c r="G807" i="1"/>
  <c r="G827" i="1"/>
  <c r="G1034" i="1"/>
  <c r="H1034" i="1"/>
  <c r="H1266" i="1"/>
  <c r="G1266" i="1"/>
  <c r="H1306" i="1"/>
  <c r="G1306" i="1"/>
  <c r="G1350" i="1"/>
  <c r="H1350" i="1"/>
  <c r="H147" i="1"/>
  <c r="G181" i="1"/>
  <c r="G185" i="1"/>
  <c r="H192" i="1"/>
  <c r="G200" i="1"/>
  <c r="G219" i="1"/>
  <c r="G225" i="1"/>
  <c r="H256" i="1"/>
  <c r="H266" i="1"/>
  <c r="G275" i="1"/>
  <c r="H286" i="1"/>
  <c r="G300" i="1"/>
  <c r="G309" i="1"/>
  <c r="H312" i="1"/>
  <c r="H317" i="1"/>
  <c r="H319" i="1"/>
  <c r="G322" i="1"/>
  <c r="G328" i="1"/>
  <c r="G333" i="1"/>
  <c r="H338" i="1"/>
  <c r="H342" i="1"/>
  <c r="G345" i="1"/>
  <c r="H373" i="1"/>
  <c r="G377" i="1"/>
  <c r="G381" i="1"/>
  <c r="G384" i="1"/>
  <c r="G387" i="1"/>
  <c r="G391" i="1"/>
  <c r="G400" i="1"/>
  <c r="H409" i="1"/>
  <c r="G428" i="1"/>
  <c r="G435" i="1"/>
  <c r="H438" i="1"/>
  <c r="H465" i="1"/>
  <c r="G471" i="1"/>
  <c r="H496" i="1"/>
  <c r="G499" i="1"/>
  <c r="H513" i="1"/>
  <c r="H524" i="1"/>
  <c r="G533" i="1"/>
  <c r="G545" i="1"/>
  <c r="G582" i="1"/>
  <c r="G598" i="1"/>
  <c r="G600" i="1"/>
  <c r="G603" i="1"/>
  <c r="G606" i="1"/>
  <c r="H615" i="1"/>
  <c r="H618" i="1"/>
  <c r="H624" i="1"/>
  <c r="G627" i="1"/>
  <c r="H635" i="1"/>
  <c r="H647" i="1"/>
  <c r="G651" i="1"/>
  <c r="G666" i="1"/>
  <c r="H669" i="1"/>
  <c r="H686" i="1"/>
  <c r="H702" i="1"/>
  <c r="G705" i="1"/>
  <c r="H709" i="1"/>
  <c r="G715" i="1"/>
  <c r="H720" i="1"/>
  <c r="G727" i="1"/>
  <c r="G734" i="1"/>
  <c r="G740" i="1"/>
  <c r="G742" i="1"/>
  <c r="H761" i="1"/>
  <c r="H821" i="1"/>
  <c r="G821" i="1"/>
  <c r="G824" i="1"/>
  <c r="H824" i="1"/>
  <c r="H890" i="1"/>
  <c r="G890" i="1"/>
  <c r="H922" i="1"/>
  <c r="G922" i="1"/>
  <c r="H1018" i="1"/>
  <c r="G1018" i="1"/>
  <c r="G1082" i="1"/>
  <c r="H1082" i="1"/>
  <c r="G1303" i="1"/>
  <c r="H1303" i="1"/>
  <c r="G250" i="1"/>
  <c r="G263" i="1"/>
  <c r="G273" i="1"/>
  <c r="G278" i="1"/>
  <c r="G291" i="1"/>
  <c r="H306" i="1"/>
  <c r="G325" i="1"/>
  <c r="G336" i="1"/>
  <c r="G347" i="1"/>
  <c r="H353" i="1"/>
  <c r="G362" i="1"/>
  <c r="G365" i="1"/>
  <c r="H371" i="1"/>
  <c r="H403" i="1"/>
  <c r="H406" i="1"/>
  <c r="H448" i="1"/>
  <c r="H454" i="1"/>
  <c r="H481" i="1"/>
  <c r="G490" i="1"/>
  <c r="H493" i="1"/>
  <c r="G506" i="1"/>
  <c r="G536" i="1"/>
  <c r="G551" i="1"/>
  <c r="G557" i="1"/>
  <c r="G572" i="1"/>
  <c r="H575" i="1"/>
  <c r="G589" i="1"/>
  <c r="G630" i="1"/>
  <c r="G657" i="1"/>
  <c r="G677" i="1"/>
  <c r="G680" i="1"/>
  <c r="G690" i="1"/>
  <c r="H717" i="1"/>
  <c r="H770" i="1"/>
  <c r="H788" i="1"/>
  <c r="G788" i="1"/>
  <c r="H865" i="1"/>
  <c r="G865" i="1"/>
  <c r="H154" i="1"/>
  <c r="H182" i="1"/>
  <c r="H185" i="1"/>
  <c r="G208" i="1"/>
  <c r="H261" i="1"/>
  <c r="G271" i="1"/>
  <c r="G286" i="1"/>
  <c r="H300" i="1"/>
  <c r="H307" i="1"/>
  <c r="H309" i="1"/>
  <c r="G312" i="1"/>
  <c r="G317" i="1"/>
  <c r="G348" i="1"/>
  <c r="G374" i="1"/>
  <c r="G404" i="1"/>
  <c r="G409" i="1"/>
  <c r="H414" i="1"/>
  <c r="H423" i="1"/>
  <c r="H449" i="1"/>
  <c r="H455" i="1"/>
  <c r="H457" i="1"/>
  <c r="G482" i="1"/>
  <c r="G488" i="1"/>
  <c r="G496" i="1"/>
  <c r="H531" i="1"/>
  <c r="H561" i="1"/>
  <c r="G583" i="1"/>
  <c r="H606" i="1"/>
  <c r="G667" i="1"/>
  <c r="G706" i="1"/>
  <c r="G709" i="1"/>
  <c r="H715" i="1"/>
  <c r="G735" i="1"/>
  <c r="G761" i="1"/>
  <c r="H785" i="1"/>
  <c r="G801" i="1"/>
  <c r="G818" i="1"/>
  <c r="H841" i="1"/>
  <c r="H880" i="1"/>
  <c r="G880" i="1"/>
  <c r="G883" i="1"/>
  <c r="H887" i="1"/>
  <c r="G887" i="1"/>
  <c r="H1043" i="1"/>
  <c r="H1158" i="1"/>
  <c r="H1261" i="1"/>
  <c r="G1261" i="1"/>
  <c r="G1399" i="1"/>
  <c r="H1399" i="1"/>
  <c r="G797" i="1"/>
  <c r="H808" i="1"/>
  <c r="G814" i="1"/>
  <c r="G831" i="1"/>
  <c r="H840" i="1"/>
  <c r="H848" i="1"/>
  <c r="G854" i="1"/>
  <c r="H882" i="1"/>
  <c r="H888" i="1"/>
  <c r="H895" i="1"/>
  <c r="H901" i="1"/>
  <c r="H907" i="1"/>
  <c r="G923" i="1"/>
  <c r="G931" i="1"/>
  <c r="H935" i="1"/>
  <c r="G954" i="1"/>
  <c r="G975" i="1"/>
  <c r="G981" i="1"/>
  <c r="G991" i="1"/>
  <c r="G1007" i="1"/>
  <c r="H1019" i="1"/>
  <c r="H1024" i="1"/>
  <c r="G1038" i="1"/>
  <c r="G1048" i="1"/>
  <c r="G1077" i="1"/>
  <c r="G1098" i="1"/>
  <c r="G1109" i="1"/>
  <c r="H1128" i="1"/>
  <c r="G1131" i="1"/>
  <c r="H1135" i="1"/>
  <c r="H1156" i="1"/>
  <c r="G1186" i="1"/>
  <c r="H1212" i="1"/>
  <c r="G1218" i="1"/>
  <c r="G1313" i="1"/>
  <c r="H1328" i="1"/>
  <c r="G1358" i="1"/>
  <c r="H1382" i="1"/>
  <c r="H1393" i="1"/>
  <c r="G1393" i="1"/>
  <c r="G1421" i="1"/>
  <c r="H1421" i="1"/>
  <c r="G1431" i="1"/>
  <c r="H1431" i="1"/>
  <c r="H1450" i="1"/>
  <c r="G1467" i="1"/>
  <c r="J1547" i="1"/>
  <c r="H1547" i="1"/>
  <c r="G1547" i="1"/>
  <c r="J1565" i="1"/>
  <c r="H1633" i="1"/>
  <c r="G1633" i="1"/>
  <c r="G1652" i="1"/>
  <c r="G1673" i="1"/>
  <c r="G772" i="1"/>
  <c r="H784" i="1"/>
  <c r="G809" i="1"/>
  <c r="G837" i="1"/>
  <c r="G849" i="1"/>
  <c r="G852" i="1"/>
  <c r="G867" i="1"/>
  <c r="H870" i="1"/>
  <c r="G892" i="1"/>
  <c r="H913" i="1"/>
  <c r="H972" i="1"/>
  <c r="H992" i="1"/>
  <c r="G1035" i="1"/>
  <c r="H1045" i="1"/>
  <c r="G1050" i="1"/>
  <c r="G1053" i="1"/>
  <c r="H1056" i="1"/>
  <c r="H1066" i="1"/>
  <c r="H1081" i="1"/>
  <c r="H1091" i="1"/>
  <c r="G1184" i="1"/>
  <c r="H1213" i="1"/>
  <c r="G1216" i="1"/>
  <c r="H1249" i="1"/>
  <c r="G1285" i="1"/>
  <c r="G1288" i="1"/>
  <c r="H1288" i="1"/>
  <c r="H1294" i="1"/>
  <c r="H1305" i="1"/>
  <c r="H1314" i="1"/>
  <c r="G1314" i="1"/>
  <c r="G1326" i="1"/>
  <c r="G1342" i="1"/>
  <c r="H1415" i="1"/>
  <c r="G1415" i="1"/>
  <c r="H1453" i="1"/>
  <c r="G1465" i="1"/>
  <c r="H1465" i="1"/>
  <c r="H1468" i="1"/>
  <c r="G1468" i="1"/>
  <c r="G1481" i="1"/>
  <c r="H1481" i="1"/>
  <c r="G1499" i="1"/>
  <c r="H1499" i="1"/>
  <c r="G1531" i="1"/>
  <c r="H1531" i="1"/>
  <c r="H1535" i="1"/>
  <c r="G1543" i="1"/>
  <c r="G1551" i="1"/>
  <c r="I1551" i="1" s="1"/>
  <c r="J1551" i="1"/>
  <c r="G1647" i="1"/>
  <c r="H815" i="1"/>
  <c r="H864" i="1"/>
  <c r="H889" i="1"/>
  <c r="H932" i="1"/>
  <c r="H936" i="1"/>
  <c r="H949" i="1"/>
  <c r="H955" i="1"/>
  <c r="G1025" i="1"/>
  <c r="H1031" i="1"/>
  <c r="H1051" i="1"/>
  <c r="H1060" i="1"/>
  <c r="H1088" i="1"/>
  <c r="H1110" i="1"/>
  <c r="G1263" i="1"/>
  <c r="H1363" i="1"/>
  <c r="H1518" i="1"/>
  <c r="J1544" i="1"/>
  <c r="H1581" i="1"/>
  <c r="G1581" i="1"/>
  <c r="H1607" i="1"/>
  <c r="G1607" i="1"/>
  <c r="H1665" i="1"/>
  <c r="G1665" i="1"/>
  <c r="E7" i="4"/>
  <c r="D3" i="1" s="1"/>
  <c r="D373" i="4"/>
  <c r="C368" i="1" s="1"/>
  <c r="F379" i="4"/>
  <c r="H946" i="1"/>
  <c r="H967" i="1"/>
  <c r="H980" i="1"/>
  <c r="H996" i="1"/>
  <c r="G1113" i="1"/>
  <c r="H1130" i="1"/>
  <c r="G1197" i="1"/>
  <c r="G1276" i="1"/>
  <c r="H1289" i="1"/>
  <c r="G1289" i="1"/>
  <c r="G1315" i="1"/>
  <c r="G1321" i="1"/>
  <c r="H1440" i="1"/>
  <c r="G1440" i="1"/>
  <c r="G1451" i="1"/>
  <c r="H1451" i="1"/>
  <c r="H1482" i="1"/>
  <c r="G1482" i="1"/>
  <c r="G1508" i="1"/>
  <c r="H1559" i="1"/>
  <c r="E491" i="4"/>
  <c r="D485" i="1" s="1"/>
  <c r="H1513" i="1"/>
  <c r="G1513" i="1"/>
  <c r="G1575" i="1"/>
  <c r="H1575" i="1"/>
  <c r="J1575" i="1"/>
  <c r="G1624" i="1"/>
  <c r="H1624" i="1"/>
  <c r="H791" i="1"/>
  <c r="G802" i="1"/>
  <c r="G805" i="1"/>
  <c r="H811" i="1"/>
  <c r="G859" i="1"/>
  <c r="H862" i="1"/>
  <c r="G871" i="1"/>
  <c r="H915" i="1"/>
  <c r="H925" i="1"/>
  <c r="H940" i="1"/>
  <c r="G943" i="1"/>
  <c r="G946" i="1"/>
  <c r="H956" i="1"/>
  <c r="G962" i="1"/>
  <c r="H965" i="1"/>
  <c r="G980" i="1"/>
  <c r="H987" i="1"/>
  <c r="G993" i="1"/>
  <c r="G996" i="1"/>
  <c r="G1020" i="1"/>
  <c r="G1026" i="1"/>
  <c r="G1043" i="1"/>
  <c r="H1047" i="1"/>
  <c r="G1049" i="1"/>
  <c r="H1052" i="1"/>
  <c r="G1079" i="1"/>
  <c r="G1106" i="1"/>
  <c r="G1116" i="1"/>
  <c r="G1127" i="1"/>
  <c r="G1130" i="1"/>
  <c r="H1134" i="1"/>
  <c r="H1153" i="1"/>
  <c r="G1158" i="1"/>
  <c r="G1164" i="1"/>
  <c r="G1177" i="1"/>
  <c r="H1185" i="1"/>
  <c r="H1197" i="1"/>
  <c r="G1211" i="1"/>
  <c r="G1221" i="1"/>
  <c r="G1240" i="1"/>
  <c r="H1240" i="1"/>
  <c r="H1253" i="1"/>
  <c r="H1257" i="1"/>
  <c r="H1276" i="1"/>
  <c r="H1293" i="1"/>
  <c r="H1315" i="1"/>
  <c r="H1321" i="1"/>
  <c r="G1368" i="1"/>
  <c r="G1441" i="1"/>
  <c r="G1501" i="1"/>
  <c r="H1501" i="1"/>
  <c r="H1508" i="1"/>
  <c r="H1533" i="1"/>
  <c r="G1533" i="1"/>
  <c r="D466" i="4"/>
  <c r="F467" i="4"/>
  <c r="D491" i="4"/>
  <c r="D536" i="4"/>
  <c r="C530" i="1" s="1"/>
  <c r="H1228" i="1"/>
  <c r="G1228" i="1"/>
  <c r="G1381" i="1"/>
  <c r="H1381" i="1"/>
  <c r="G1437" i="1"/>
  <c r="H1473" i="1"/>
  <c r="I1549" i="1"/>
  <c r="H1553" i="1"/>
  <c r="G1553" i="1"/>
  <c r="J1553" i="1"/>
  <c r="G1616" i="1"/>
  <c r="G794" i="1"/>
  <c r="H833" i="1"/>
  <c r="H836" i="1"/>
  <c r="G869" i="1"/>
  <c r="H906" i="1"/>
  <c r="H960" i="1"/>
  <c r="H963" i="1"/>
  <c r="G965" i="1"/>
  <c r="H988" i="1"/>
  <c r="H1000" i="1"/>
  <c r="H1032" i="1"/>
  <c r="G1065" i="1"/>
  <c r="G1095" i="1"/>
  <c r="G1104" i="1"/>
  <c r="H1107" i="1"/>
  <c r="H1117" i="1"/>
  <c r="G1134" i="1"/>
  <c r="G1137" i="1"/>
  <c r="G1145" i="1"/>
  <c r="H1145" i="1"/>
  <c r="G1153" i="1"/>
  <c r="H1164" i="1"/>
  <c r="H1215" i="1"/>
  <c r="H1221" i="1"/>
  <c r="H1232" i="1"/>
  <c r="H1235" i="1"/>
  <c r="H1248" i="1"/>
  <c r="G1259" i="1"/>
  <c r="G1264" i="1"/>
  <c r="H1274" i="1"/>
  <c r="G1293" i="1"/>
  <c r="H1296" i="1"/>
  <c r="H1300" i="1"/>
  <c r="G1310" i="1"/>
  <c r="H1368" i="1"/>
  <c r="G1411" i="1"/>
  <c r="H1411" i="1"/>
  <c r="G1506" i="1"/>
  <c r="H1506" i="1"/>
  <c r="G1530" i="1"/>
  <c r="H1530" i="1"/>
  <c r="H1543" i="1"/>
  <c r="H1677" i="1"/>
  <c r="D321" i="4"/>
  <c r="C316" i="1" s="1"/>
  <c r="D218" i="5"/>
  <c r="J1578" i="1"/>
  <c r="G1588" i="1"/>
  <c r="G1597" i="1"/>
  <c r="G1608" i="1"/>
  <c r="G1613" i="1"/>
  <c r="H1617" i="1"/>
  <c r="G1625" i="1"/>
  <c r="H1634" i="1"/>
  <c r="G1642" i="1"/>
  <c r="G1662" i="1"/>
  <c r="G1675" i="1"/>
  <c r="G1684" i="1"/>
  <c r="H161" i="1"/>
  <c r="F656" i="4"/>
  <c r="F120" i="5"/>
  <c r="H1133" i="1"/>
  <c r="H1170" i="1"/>
  <c r="G1183" i="1"/>
  <c r="G1214" i="1"/>
  <c r="G1244" i="1"/>
  <c r="H1256" i="1"/>
  <c r="H1280" i="1"/>
  <c r="G1304" i="1"/>
  <c r="H1325" i="1"/>
  <c r="H1331" i="1"/>
  <c r="G1341" i="1"/>
  <c r="G1380" i="1"/>
  <c r="D1401" i="1"/>
  <c r="G1401" i="1" s="1"/>
  <c r="H1404" i="1"/>
  <c r="G1407" i="1"/>
  <c r="H1442" i="1"/>
  <c r="G1445" i="1"/>
  <c r="G1471" i="1"/>
  <c r="C1477" i="1"/>
  <c r="H1477" i="1" s="1"/>
  <c r="H1480" i="1"/>
  <c r="H1503" i="1"/>
  <c r="C1510" i="1"/>
  <c r="G1510" i="1" s="1"/>
  <c r="G1516" i="1"/>
  <c r="H1522" i="1"/>
  <c r="H1539" i="1"/>
  <c r="J1542" i="1"/>
  <c r="H1544" i="1"/>
  <c r="H1566" i="1"/>
  <c r="G1583" i="1"/>
  <c r="G1631" i="1"/>
  <c r="H1654" i="1"/>
  <c r="G1659" i="1"/>
  <c r="H1680" i="1"/>
  <c r="F216" i="4"/>
  <c r="E230" i="4"/>
  <c r="D226" i="1" s="1"/>
  <c r="F407" i="4"/>
  <c r="H1260" i="1"/>
  <c r="H1281" i="1"/>
  <c r="G1295" i="1"/>
  <c r="H1298" i="1"/>
  <c r="H1320" i="1"/>
  <c r="G1361" i="1"/>
  <c r="H1374" i="1"/>
  <c r="G1391" i="1"/>
  <c r="C1408" i="1"/>
  <c r="H1455" i="1"/>
  <c r="G1463" i="1"/>
  <c r="G1466" i="1"/>
  <c r="H1483" i="1"/>
  <c r="H1497" i="1"/>
  <c r="G1514" i="1"/>
  <c r="G1519" i="1"/>
  <c r="G1529" i="1"/>
  <c r="G1564" i="1"/>
  <c r="I1564" i="1" s="1"/>
  <c r="H1635" i="1"/>
  <c r="F160" i="4"/>
  <c r="H1398" i="1"/>
  <c r="H1405" i="1"/>
  <c r="G1469" i="1"/>
  <c r="G1478" i="1"/>
  <c r="H1527" i="1"/>
  <c r="J1580" i="1"/>
  <c r="D7" i="4"/>
  <c r="E125" i="4"/>
  <c r="D121" i="1" s="1"/>
  <c r="D51" i="8"/>
  <c r="C1627" i="1" s="1"/>
  <c r="H1255" i="1"/>
  <c r="H1270" i="1"/>
  <c r="H1283" i="1"/>
  <c r="G1311" i="1"/>
  <c r="H1330" i="1"/>
  <c r="G1349" i="1"/>
  <c r="G1356" i="1"/>
  <c r="H1369" i="1"/>
  <c r="G1379" i="1"/>
  <c r="G1395" i="1"/>
  <c r="G1406" i="1"/>
  <c r="G1409" i="1"/>
  <c r="H1418" i="1"/>
  <c r="G1444" i="1"/>
  <c r="G1461" i="1"/>
  <c r="C1470" i="1"/>
  <c r="H1470" i="1" s="1"/>
  <c r="G1476" i="1"/>
  <c r="G1479" i="1"/>
  <c r="G1520" i="1"/>
  <c r="J1541" i="1"/>
  <c r="J1546" i="1"/>
  <c r="H1563" i="1"/>
  <c r="H1572" i="1"/>
  <c r="I1572" i="1" s="1"/>
  <c r="J1577" i="1"/>
  <c r="F68" i="4"/>
  <c r="F170" i="4"/>
  <c r="D309" i="4"/>
  <c r="E321" i="4"/>
  <c r="D316" i="1" s="1"/>
  <c r="D354" i="4"/>
  <c r="E250" i="5"/>
  <c r="D35" i="6"/>
  <c r="C1430" i="1" s="1"/>
  <c r="G1544" i="1"/>
  <c r="G174" i="1"/>
  <c r="E309" i="4"/>
  <c r="H1683" i="1"/>
  <c r="G1612" i="1"/>
  <c r="G1606" i="1"/>
  <c r="G1601" i="1"/>
  <c r="C1603" i="1"/>
  <c r="G1587" i="1"/>
  <c r="H1586" i="1"/>
  <c r="C1584" i="1"/>
  <c r="H727" i="1"/>
  <c r="B207" i="9"/>
  <c r="E25" i="9"/>
  <c r="B25" i="9" s="1"/>
  <c r="B296" i="9"/>
  <c r="D649" i="1"/>
  <c r="E294" i="9"/>
  <c r="B294" i="9" s="1"/>
  <c r="G423" i="1"/>
  <c r="G375" i="1"/>
  <c r="E648" i="4"/>
  <c r="D642" i="1" s="1"/>
  <c r="D421" i="1"/>
  <c r="D422" i="1"/>
  <c r="H212" i="1"/>
  <c r="H197" i="1"/>
  <c r="H174" i="1"/>
  <c r="F178" i="4"/>
  <c r="E49" i="9"/>
  <c r="B49" i="9" s="1"/>
  <c r="G161" i="1"/>
  <c r="D150" i="1"/>
  <c r="G150" i="1" s="1"/>
  <c r="F154" i="4"/>
  <c r="G220" i="9"/>
  <c r="E220" i="9" s="1"/>
  <c r="B220" i="9" s="1"/>
  <c r="G201" i="9"/>
  <c r="E201" i="9" s="1"/>
  <c r="B201" i="9" s="1"/>
  <c r="H130" i="1"/>
  <c r="D131" i="1"/>
  <c r="H131" i="1" s="1"/>
  <c r="F135" i="4"/>
  <c r="F134" i="4"/>
  <c r="F125" i="4"/>
  <c r="E49" i="4"/>
  <c r="D45" i="1" s="1"/>
  <c r="G64" i="1"/>
  <c r="H385" i="1"/>
  <c r="G385" i="1"/>
  <c r="G1674" i="1"/>
  <c r="H1674" i="1"/>
  <c r="B231" i="9"/>
  <c r="B271" i="9"/>
  <c r="B340" i="9"/>
  <c r="G75" i="1"/>
  <c r="H143" i="1"/>
  <c r="G143" i="1"/>
  <c r="H159" i="1"/>
  <c r="G159" i="1"/>
  <c r="H238" i="1"/>
  <c r="G238" i="1"/>
  <c r="G354" i="1"/>
  <c r="H354" i="1"/>
  <c r="H515" i="1"/>
  <c r="G515" i="1"/>
  <c r="H548" i="1"/>
  <c r="G548" i="1"/>
  <c r="H652" i="1"/>
  <c r="G684" i="1"/>
  <c r="H684" i="1"/>
  <c r="H737" i="1"/>
  <c r="G737" i="1"/>
  <c r="H774" i="1"/>
  <c r="G774" i="1"/>
  <c r="H959" i="1"/>
  <c r="G959" i="1"/>
  <c r="G1059" i="1"/>
  <c r="H1059" i="1"/>
  <c r="E305" i="9"/>
  <c r="B305" i="9" s="1"/>
  <c r="G8" i="1"/>
  <c r="H28" i="1"/>
  <c r="G34" i="1"/>
  <c r="H41" i="1"/>
  <c r="H63" i="1"/>
  <c r="G90" i="1"/>
  <c r="G104" i="1"/>
  <c r="H151" i="1"/>
  <c r="G191" i="1"/>
  <c r="H191" i="1"/>
  <c r="G199" i="1"/>
  <c r="H215" i="1"/>
  <c r="G215" i="1"/>
  <c r="G230" i="1"/>
  <c r="G253" i="1"/>
  <c r="G280" i="1"/>
  <c r="H427" i="1"/>
  <c r="G427" i="1"/>
  <c r="G465" i="1"/>
  <c r="H501" i="1"/>
  <c r="H541" i="1"/>
  <c r="G541" i="1"/>
  <c r="H564" i="1"/>
  <c r="G564" i="1"/>
  <c r="H594" i="1"/>
  <c r="G601" i="1"/>
  <c r="H601" i="1"/>
  <c r="H653" i="1"/>
  <c r="G653" i="1"/>
  <c r="H676" i="1"/>
  <c r="G676" i="1"/>
  <c r="H722" i="1"/>
  <c r="G722" i="1"/>
  <c r="H809" i="1"/>
  <c r="G830" i="1"/>
  <c r="G836" i="1"/>
  <c r="B267" i="9"/>
  <c r="E311" i="9"/>
  <c r="B311" i="9" s="1"/>
  <c r="H9" i="1"/>
  <c r="G9" i="1"/>
  <c r="H76" i="1"/>
  <c r="G76" i="1"/>
  <c r="H111" i="1"/>
  <c r="H135" i="1"/>
  <c r="H144" i="1"/>
  <c r="H168" i="1"/>
  <c r="G168" i="1"/>
  <c r="H200" i="1"/>
  <c r="H247" i="1"/>
  <c r="G247" i="1"/>
  <c r="H275" i="1"/>
  <c r="H314" i="1"/>
  <c r="G320" i="1"/>
  <c r="G449" i="1"/>
  <c r="H534" i="1"/>
  <c r="G534" i="1"/>
  <c r="H595" i="1"/>
  <c r="G595" i="1"/>
  <c r="H646" i="1"/>
  <c r="H952" i="1"/>
  <c r="G952" i="1"/>
  <c r="H1375" i="1"/>
  <c r="G1375" i="1"/>
  <c r="F393" i="4"/>
  <c r="D388" i="1"/>
  <c r="H388" i="1" s="1"/>
  <c r="H35" i="1"/>
  <c r="G35" i="1"/>
  <c r="H91" i="1"/>
  <c r="G91" i="1"/>
  <c r="H184" i="1"/>
  <c r="G184" i="1"/>
  <c r="G216" i="1"/>
  <c r="H216" i="1"/>
  <c r="H281" i="1"/>
  <c r="G281" i="1"/>
  <c r="G401" i="1"/>
  <c r="H401" i="1"/>
  <c r="H466" i="1"/>
  <c r="G466" i="1"/>
  <c r="H542" i="1"/>
  <c r="G542" i="1"/>
  <c r="H730" i="1"/>
  <c r="G730" i="1"/>
  <c r="H928" i="1"/>
  <c r="G928" i="1"/>
  <c r="G953" i="1"/>
  <c r="H953" i="1"/>
  <c r="H1334" i="1"/>
  <c r="G1334" i="1"/>
  <c r="H555" i="1"/>
  <c r="G555" i="1"/>
  <c r="H231" i="1"/>
  <c r="G231" i="1"/>
  <c r="B263" i="9"/>
  <c r="H254" i="1"/>
  <c r="G609" i="1"/>
  <c r="H609" i="1"/>
  <c r="H768" i="1"/>
  <c r="G768" i="1"/>
  <c r="G84" i="1"/>
  <c r="H113" i="1"/>
  <c r="G113" i="1"/>
  <c r="G121" i="1"/>
  <c r="H121" i="1"/>
  <c r="H193" i="1"/>
  <c r="G193" i="1"/>
  <c r="H209" i="1"/>
  <c r="G209" i="1"/>
  <c r="G224" i="1"/>
  <c r="H232" i="1"/>
  <c r="G232" i="1"/>
  <c r="H240" i="1"/>
  <c r="G240" i="1"/>
  <c r="H334" i="1"/>
  <c r="H378" i="1"/>
  <c r="G394" i="1"/>
  <c r="G443" i="1"/>
  <c r="H443" i="1"/>
  <c r="H526" i="1"/>
  <c r="G526" i="1"/>
  <c r="H724" i="1"/>
  <c r="G724" i="1"/>
  <c r="G906" i="1"/>
  <c r="G914" i="1"/>
  <c r="H914" i="1"/>
  <c r="H984" i="1"/>
  <c r="G984" i="1"/>
  <c r="B300" i="9"/>
  <c r="H50" i="1"/>
  <c r="G50" i="1"/>
  <c r="H341" i="1"/>
  <c r="G341" i="1"/>
  <c r="H442" i="1"/>
  <c r="G442" i="1"/>
  <c r="H875" i="1"/>
  <c r="G875" i="1"/>
  <c r="B259" i="9"/>
  <c r="H23" i="1"/>
  <c r="G29" i="1"/>
  <c r="G43" i="1"/>
  <c r="H58" i="1"/>
  <c r="G70" i="1"/>
  <c r="H129" i="1"/>
  <c r="G154" i="1"/>
  <c r="H201" i="1"/>
  <c r="G248" i="1"/>
  <c r="H335" i="1"/>
  <c r="G335" i="1"/>
  <c r="H395" i="1"/>
  <c r="G395" i="1"/>
  <c r="G458" i="1"/>
  <c r="H458" i="1"/>
  <c r="G489" i="1"/>
  <c r="H543" i="1"/>
  <c r="G543" i="1"/>
  <c r="H746" i="1"/>
  <c r="G746" i="1"/>
  <c r="G472" i="1"/>
  <c r="H472" i="1"/>
  <c r="H85" i="1"/>
  <c r="G85" i="1"/>
  <c r="H241" i="1"/>
  <c r="G241" i="1"/>
  <c r="H270" i="1"/>
  <c r="G270" i="1"/>
  <c r="G329" i="1"/>
  <c r="H329" i="1"/>
  <c r="H648" i="1"/>
  <c r="G648" i="1"/>
  <c r="H876" i="1"/>
  <c r="G876" i="1"/>
  <c r="G146" i="1"/>
  <c r="H146" i="1"/>
  <c r="H459" i="1"/>
  <c r="G459" i="1"/>
  <c r="H567" i="1"/>
  <c r="G567" i="1"/>
  <c r="H732" i="1"/>
  <c r="G732" i="1"/>
  <c r="H977" i="1"/>
  <c r="G977" i="1"/>
  <c r="B216" i="9"/>
  <c r="H138" i="1"/>
  <c r="G138" i="1"/>
  <c r="G93" i="1"/>
  <c r="G114" i="1"/>
  <c r="G130" i="1"/>
  <c r="H210" i="1"/>
  <c r="H225" i="1"/>
  <c r="H233" i="1"/>
  <c r="H242" i="1"/>
  <c r="G242" i="1"/>
  <c r="H350" i="1"/>
  <c r="G350" i="1"/>
  <c r="G504" i="1"/>
  <c r="H663" i="1"/>
  <c r="G663" i="1"/>
  <c r="G670" i="1"/>
  <c r="H798" i="1"/>
  <c r="H994" i="1"/>
  <c r="G994" i="1"/>
  <c r="D1509" i="1"/>
  <c r="H1509" i="1" s="1"/>
  <c r="B255" i="9"/>
  <c r="E161" i="9"/>
  <c r="B161" i="9" s="1"/>
  <c r="M228" i="9"/>
  <c r="F228" i="9" s="1"/>
  <c r="B228" i="9" s="1"/>
  <c r="B251" i="9"/>
  <c r="B291" i="9"/>
  <c r="G302" i="9"/>
  <c r="E302" i="9" s="1"/>
  <c r="B302" i="9" s="1"/>
  <c r="E322" i="9"/>
  <c r="B322" i="9" s="1"/>
  <c r="H38" i="1"/>
  <c r="G38" i="1"/>
  <c r="G79" i="1"/>
  <c r="H94" i="1"/>
  <c r="G94" i="1"/>
  <c r="H100" i="1"/>
  <c r="H163" i="1"/>
  <c r="G163" i="1"/>
  <c r="G171" i="1"/>
  <c r="H171" i="1"/>
  <c r="H186" i="1"/>
  <c r="H219" i="1"/>
  <c r="H227" i="1"/>
  <c r="G227" i="1"/>
  <c r="H389" i="1"/>
  <c r="G389" i="1"/>
  <c r="H397" i="1"/>
  <c r="G397" i="1"/>
  <c r="H505" i="1"/>
  <c r="G505" i="1"/>
  <c r="G528" i="1"/>
  <c r="H528" i="1"/>
  <c r="H687" i="1"/>
  <c r="G702" i="1"/>
  <c r="H733" i="1"/>
  <c r="G733" i="1"/>
  <c r="H115" i="1"/>
  <c r="G115" i="1"/>
  <c r="G360" i="1"/>
  <c r="H360" i="1"/>
  <c r="H1237" i="1"/>
  <c r="G1237" i="1"/>
  <c r="H234" i="1"/>
  <c r="G234" i="1"/>
  <c r="H461" i="1"/>
  <c r="G461" i="1"/>
  <c r="H469" i="1"/>
  <c r="G469" i="1"/>
  <c r="H560" i="1"/>
  <c r="G560" i="1"/>
  <c r="G636" i="1"/>
  <c r="H636" i="1"/>
  <c r="H664" i="1"/>
  <c r="G664" i="1"/>
  <c r="G695" i="1"/>
  <c r="H695" i="1"/>
  <c r="H726" i="1"/>
  <c r="G726" i="1"/>
  <c r="G894" i="1"/>
  <c r="H894" i="1"/>
  <c r="H1204" i="1"/>
  <c r="G1204" i="1"/>
  <c r="E153" i="9"/>
  <c r="B153" i="9" s="1"/>
  <c r="G217" i="9"/>
  <c r="E217" i="9" s="1"/>
  <c r="B217" i="9" s="1"/>
  <c r="G223" i="9"/>
  <c r="E223" i="9" s="1"/>
  <c r="B223" i="9" s="1"/>
  <c r="B247" i="9"/>
  <c r="B287" i="9"/>
  <c r="H308" i="9"/>
  <c r="H53" i="1"/>
  <c r="G53" i="1"/>
  <c r="H73" i="1"/>
  <c r="H124" i="1"/>
  <c r="H180" i="1"/>
  <c r="H211" i="1"/>
  <c r="H243" i="1"/>
  <c r="G243" i="1"/>
  <c r="H257" i="1"/>
  <c r="G257" i="1"/>
  <c r="G344" i="1"/>
  <c r="H344" i="1"/>
  <c r="H382" i="1"/>
  <c r="G382" i="1"/>
  <c r="H446" i="1"/>
  <c r="G446" i="1"/>
  <c r="G498" i="1"/>
  <c r="C1570" i="1"/>
  <c r="G116" i="1"/>
  <c r="H116" i="1"/>
  <c r="H290" i="1"/>
  <c r="H749" i="1"/>
  <c r="G749" i="1"/>
  <c r="B243" i="9"/>
  <c r="B283" i="9"/>
  <c r="G46" i="1"/>
  <c r="G60" i="1"/>
  <c r="G73" i="1"/>
  <c r="H95" i="1"/>
  <c r="G124" i="1"/>
  <c r="H140" i="1"/>
  <c r="G140" i="1"/>
  <c r="G164" i="1"/>
  <c r="G180" i="1"/>
  <c r="G228" i="1"/>
  <c r="G235" i="1"/>
  <c r="G305" i="1"/>
  <c r="H383" i="1"/>
  <c r="G383" i="1"/>
  <c r="G398" i="1"/>
  <c r="H681" i="1"/>
  <c r="G681" i="1"/>
  <c r="H780" i="1"/>
  <c r="G780" i="1"/>
  <c r="G787" i="1"/>
  <c r="H787" i="1"/>
  <c r="G1092" i="1"/>
  <c r="H1092" i="1"/>
  <c r="H1420" i="1"/>
  <c r="G1420" i="1"/>
  <c r="H44" i="1"/>
  <c r="G44" i="1"/>
  <c r="H188" i="1"/>
  <c r="G188" i="1"/>
  <c r="H204" i="1"/>
  <c r="H404" i="1"/>
  <c r="H592" i="1"/>
  <c r="G592" i="1"/>
  <c r="G175" i="9"/>
  <c r="E175" i="9" s="1"/>
  <c r="B175" i="9" s="1"/>
  <c r="G301" i="9"/>
  <c r="E301" i="9" s="1"/>
  <c r="B301" i="9" s="1"/>
  <c r="G226" i="9"/>
  <c r="E226" i="9" s="1"/>
  <c r="B226" i="9" s="1"/>
  <c r="G200" i="9"/>
  <c r="E200" i="9" s="1"/>
  <c r="B200" i="9" s="1"/>
  <c r="G184" i="9"/>
  <c r="E184" i="9" s="1"/>
  <c r="B184" i="9" s="1"/>
  <c r="G210" i="9"/>
  <c r="E210" i="9" s="1"/>
  <c r="B210" i="9" s="1"/>
  <c r="G205" i="9"/>
  <c r="E205" i="9" s="1"/>
  <c r="B205" i="9" s="1"/>
  <c r="G189" i="9"/>
  <c r="E189" i="9" s="1"/>
  <c r="B189" i="9" s="1"/>
  <c r="H179" i="9"/>
  <c r="G174" i="9"/>
  <c r="E174" i="9" s="1"/>
  <c r="B174" i="9" s="1"/>
  <c r="H309" i="9"/>
  <c r="G215" i="9"/>
  <c r="E215" i="9" s="1"/>
  <c r="B215" i="9" s="1"/>
  <c r="G194" i="9"/>
  <c r="E194" i="9" s="1"/>
  <c r="B194" i="9" s="1"/>
  <c r="G179" i="9"/>
  <c r="G308" i="9"/>
  <c r="E308" i="9" s="1"/>
  <c r="B308" i="9" s="1"/>
  <c r="G208" i="9"/>
  <c r="E208" i="9" s="1"/>
  <c r="B208" i="9" s="1"/>
  <c r="G203" i="9"/>
  <c r="E203" i="9" s="1"/>
  <c r="B203" i="9" s="1"/>
  <c r="G182" i="9"/>
  <c r="E182" i="9" s="1"/>
  <c r="B182" i="9" s="1"/>
  <c r="E141" i="9"/>
  <c r="B141" i="9" s="1"/>
  <c r="G181" i="9"/>
  <c r="E181" i="9" s="1"/>
  <c r="B181" i="9" s="1"/>
  <c r="G187" i="9"/>
  <c r="E187" i="9" s="1"/>
  <c r="B187" i="9" s="1"/>
  <c r="G199" i="9"/>
  <c r="E199" i="9" s="1"/>
  <c r="B199" i="9" s="1"/>
  <c r="E328" i="9"/>
  <c r="B328" i="9" s="1"/>
  <c r="G6" i="1"/>
  <c r="G19" i="1"/>
  <c r="H88" i="1"/>
  <c r="G88" i="1"/>
  <c r="H109" i="1"/>
  <c r="G109" i="1"/>
  <c r="H125" i="1"/>
  <c r="H213" i="1"/>
  <c r="G213" i="1"/>
  <c r="H236" i="1"/>
  <c r="G236" i="1"/>
  <c r="H265" i="1"/>
  <c r="H439" i="1"/>
  <c r="H478" i="1"/>
  <c r="G478" i="1"/>
  <c r="G584" i="1"/>
  <c r="H719" i="1"/>
  <c r="H757" i="1"/>
  <c r="H764" i="1"/>
  <c r="H1057" i="1"/>
  <c r="G1057" i="1"/>
  <c r="E137" i="9"/>
  <c r="B137" i="9" s="1"/>
  <c r="G206" i="9"/>
  <c r="E206" i="9" s="1"/>
  <c r="B206" i="9" s="1"/>
  <c r="G218" i="9"/>
  <c r="E218" i="9" s="1"/>
  <c r="B218" i="9" s="1"/>
  <c r="G224" i="9"/>
  <c r="E224" i="9" s="1"/>
  <c r="B224" i="9" s="1"/>
  <c r="B239" i="9"/>
  <c r="B279" i="9"/>
  <c r="G309" i="9"/>
  <c r="E309" i="9" s="1"/>
  <c r="B309" i="9" s="1"/>
  <c r="E319" i="9"/>
  <c r="B319" i="9" s="1"/>
  <c r="G141" i="1"/>
  <c r="H141" i="1"/>
  <c r="H165" i="1"/>
  <c r="G165" i="1"/>
  <c r="H577" i="1"/>
  <c r="G577" i="1"/>
  <c r="G614" i="1"/>
  <c r="H621" i="1"/>
  <c r="G621" i="1"/>
  <c r="G212" i="9"/>
  <c r="E212" i="9" s="1"/>
  <c r="B212" i="9" s="1"/>
  <c r="H26" i="1"/>
  <c r="G26" i="1"/>
  <c r="H103" i="1"/>
  <c r="G103" i="1"/>
  <c r="H118" i="1"/>
  <c r="G118" i="1"/>
  <c r="H237" i="1"/>
  <c r="G237" i="1"/>
  <c r="G376" i="1"/>
  <c r="H376" i="1"/>
  <c r="G479" i="1"/>
  <c r="H479" i="1"/>
  <c r="H547" i="1"/>
  <c r="G547" i="1"/>
  <c r="G554" i="1"/>
  <c r="H554" i="1"/>
  <c r="H713" i="1"/>
  <c r="G713" i="1"/>
  <c r="H758" i="1"/>
  <c r="G758" i="1"/>
  <c r="H190" i="1"/>
  <c r="G190" i="1"/>
  <c r="G415" i="1"/>
  <c r="H415" i="1"/>
  <c r="G196" i="1"/>
  <c r="H196" i="1"/>
  <c r="G311" i="1"/>
  <c r="G176" i="9"/>
  <c r="E176" i="9" s="1"/>
  <c r="B176" i="9" s="1"/>
  <c r="E129" i="9"/>
  <c r="B129" i="9" s="1"/>
  <c r="G188" i="9"/>
  <c r="E188" i="9" s="1"/>
  <c r="B188" i="9" s="1"/>
  <c r="B235" i="9"/>
  <c r="B275" i="9"/>
  <c r="E310" i="9"/>
  <c r="B310" i="9" s="1"/>
  <c r="E339" i="9"/>
  <c r="B339" i="9" s="1"/>
  <c r="H48" i="1"/>
  <c r="G48" i="1"/>
  <c r="G61" i="1"/>
  <c r="H134" i="1"/>
  <c r="G134" i="1"/>
  <c r="G166" i="1"/>
  <c r="H166" i="1"/>
  <c r="G260" i="1"/>
  <c r="G266" i="1"/>
  <c r="G339" i="1"/>
  <c r="H339" i="1"/>
  <c r="G433" i="1"/>
  <c r="H433" i="1"/>
  <c r="H607" i="1"/>
  <c r="G607" i="1"/>
  <c r="H614" i="1"/>
  <c r="H675" i="1"/>
  <c r="G675" i="1"/>
  <c r="H743" i="1"/>
  <c r="G743" i="1"/>
  <c r="G958" i="1"/>
  <c r="H958" i="1"/>
  <c r="H500" i="1"/>
  <c r="G500" i="1"/>
  <c r="H683" i="1"/>
  <c r="G683" i="1"/>
  <c r="H697" i="1"/>
  <c r="G697" i="1"/>
  <c r="H760" i="1"/>
  <c r="G760" i="1"/>
  <c r="H767" i="1"/>
  <c r="G767" i="1"/>
  <c r="H924" i="1"/>
  <c r="G924" i="1"/>
  <c r="H1078" i="1"/>
  <c r="G1078" i="1"/>
  <c r="H1472" i="1"/>
  <c r="G1472" i="1"/>
  <c r="H277" i="1"/>
  <c r="H429" i="1"/>
  <c r="H521" i="1"/>
  <c r="H597" i="1"/>
  <c r="G597" i="1"/>
  <c r="G745" i="1"/>
  <c r="H745" i="1"/>
  <c r="H843" i="1"/>
  <c r="G843" i="1"/>
  <c r="H917" i="1"/>
  <c r="H947" i="1"/>
  <c r="H462" i="1"/>
  <c r="G462" i="1"/>
  <c r="G475" i="1"/>
  <c r="H475" i="1"/>
  <c r="H508" i="1"/>
  <c r="H537" i="1"/>
  <c r="H556" i="1"/>
  <c r="H604" i="1"/>
  <c r="G604" i="1"/>
  <c r="H699" i="1"/>
  <c r="G699" i="1"/>
  <c r="H769" i="1"/>
  <c r="H776" i="1"/>
  <c r="G776" i="1"/>
  <c r="G858" i="1"/>
  <c r="H978" i="1"/>
  <c r="G978" i="1"/>
  <c r="H1432" i="1"/>
  <c r="G1432" i="1"/>
  <c r="G1521" i="1"/>
  <c r="H1521" i="1"/>
  <c r="H267" i="1"/>
  <c r="G267" i="1"/>
  <c r="G326" i="1"/>
  <c r="H363" i="1"/>
  <c r="H495" i="1"/>
  <c r="H523" i="1"/>
  <c r="G523" i="1"/>
  <c r="G537" i="1"/>
  <c r="G550" i="1"/>
  <c r="H550" i="1"/>
  <c r="H611" i="1"/>
  <c r="G631" i="1"/>
  <c r="H678" i="1"/>
  <c r="G678" i="1"/>
  <c r="H706" i="1"/>
  <c r="G777" i="1"/>
  <c r="H777" i="1"/>
  <c r="H858" i="1"/>
  <c r="G873" i="1"/>
  <c r="H873" i="1"/>
  <c r="H881" i="1"/>
  <c r="G881" i="1"/>
  <c r="G888" i="1"/>
  <c r="G918" i="1"/>
  <c r="G970" i="1"/>
  <c r="G979" i="1"/>
  <c r="H979" i="1"/>
  <c r="G1062" i="1"/>
  <c r="H1062" i="1"/>
  <c r="H83" i="1"/>
  <c r="G626" i="1"/>
  <c r="H671" i="1"/>
  <c r="G671" i="1"/>
  <c r="H714" i="1"/>
  <c r="H866" i="1"/>
  <c r="G971" i="1"/>
  <c r="G1002" i="1"/>
  <c r="H1099" i="1"/>
  <c r="G1099" i="1"/>
  <c r="H1272" i="1"/>
  <c r="G1272" i="1"/>
  <c r="H357" i="1"/>
  <c r="G357" i="1"/>
  <c r="H579" i="1"/>
  <c r="G579" i="1"/>
  <c r="H933" i="1"/>
  <c r="G933" i="1"/>
  <c r="G1041" i="1"/>
  <c r="H1041" i="1"/>
  <c r="H262" i="1"/>
  <c r="G262" i="1"/>
  <c r="H437" i="1"/>
  <c r="H539" i="1"/>
  <c r="G539" i="1"/>
  <c r="H679" i="1"/>
  <c r="G679" i="1"/>
  <c r="H693" i="1"/>
  <c r="G693" i="1"/>
  <c r="H763" i="1"/>
  <c r="G763" i="1"/>
  <c r="H804" i="1"/>
  <c r="G804" i="1"/>
  <c r="H897" i="1"/>
  <c r="G897" i="1"/>
  <c r="H934" i="1"/>
  <c r="G934" i="1"/>
  <c r="H1129" i="1"/>
  <c r="G1129" i="1"/>
  <c r="G1165" i="1"/>
  <c r="H1165" i="1"/>
  <c r="H1234" i="1"/>
  <c r="G1234" i="1"/>
  <c r="G1460" i="1"/>
  <c r="H1460" i="1"/>
  <c r="H358" i="1"/>
  <c r="G358" i="1"/>
  <c r="H416" i="1"/>
  <c r="H451" i="1"/>
  <c r="H464" i="1"/>
  <c r="G477" i="1"/>
  <c r="H484" i="1"/>
  <c r="G484" i="1"/>
  <c r="H517" i="1"/>
  <c r="G517" i="1"/>
  <c r="H580" i="1"/>
  <c r="G580" i="1"/>
  <c r="H658" i="1"/>
  <c r="G658" i="1"/>
  <c r="G791" i="1"/>
  <c r="H860" i="1"/>
  <c r="G860" i="1"/>
  <c r="G1090" i="1"/>
  <c r="H1090" i="1"/>
  <c r="H108" i="1"/>
  <c r="H133" i="1"/>
  <c r="H158" i="1"/>
  <c r="H183" i="1"/>
  <c r="H208" i="1"/>
  <c r="H292" i="1"/>
  <c r="H445" i="1"/>
  <c r="G445" i="1"/>
  <c r="H525" i="1"/>
  <c r="G525" i="1"/>
  <c r="H546" i="1"/>
  <c r="H559" i="1"/>
  <c r="G559" i="1"/>
  <c r="G659" i="1"/>
  <c r="G736" i="1"/>
  <c r="H819" i="1"/>
  <c r="H847" i="1"/>
  <c r="H861" i="1"/>
  <c r="G861" i="1"/>
  <c r="H891" i="1"/>
  <c r="H1073" i="1"/>
  <c r="G1073" i="1"/>
  <c r="H252" i="1"/>
  <c r="G252" i="1"/>
  <c r="H379" i="1"/>
  <c r="G379" i="1"/>
  <c r="H900" i="1"/>
  <c r="G900" i="1"/>
  <c r="H1014" i="1"/>
  <c r="G1014" i="1"/>
  <c r="H487" i="1"/>
  <c r="G487" i="1"/>
  <c r="H568" i="1"/>
  <c r="G568" i="1"/>
  <c r="H661" i="1"/>
  <c r="G661" i="1"/>
  <c r="G893" i="1"/>
  <c r="H893" i="1"/>
  <c r="G929" i="1"/>
  <c r="H1044" i="1"/>
  <c r="G1044" i="1"/>
  <c r="G68" i="1"/>
  <c r="H98" i="1"/>
  <c r="G128" i="1"/>
  <c r="G153" i="1"/>
  <c r="G178" i="1"/>
  <c r="G203" i="1"/>
  <c r="H223" i="1"/>
  <c r="G246" i="1"/>
  <c r="H282" i="1"/>
  <c r="H380" i="1"/>
  <c r="G380" i="1"/>
  <c r="G393" i="1"/>
  <c r="H411" i="1"/>
  <c r="H421" i="1"/>
  <c r="G421" i="1"/>
  <c r="H453" i="1"/>
  <c r="H512" i="1"/>
  <c r="G512" i="1"/>
  <c r="H519" i="1"/>
  <c r="H602" i="1"/>
  <c r="G602" i="1"/>
  <c r="H654" i="1"/>
  <c r="H682" i="1"/>
  <c r="G682" i="1"/>
  <c r="G689" i="1"/>
  <c r="H696" i="1"/>
  <c r="H842" i="1"/>
  <c r="G842" i="1"/>
  <c r="H878" i="1"/>
  <c r="G878" i="1"/>
  <c r="H886" i="1"/>
  <c r="G886" i="1"/>
  <c r="G961" i="1"/>
  <c r="H961" i="1"/>
  <c r="H1030" i="1"/>
  <c r="G1030" i="1"/>
  <c r="G1192" i="1"/>
  <c r="H1192" i="1"/>
  <c r="H793" i="1"/>
  <c r="G822" i="1"/>
  <c r="G841" i="1"/>
  <c r="G847" i="1"/>
  <c r="G899" i="1"/>
  <c r="G905" i="1"/>
  <c r="H912" i="1"/>
  <c r="H938" i="1"/>
  <c r="H1064" i="1"/>
  <c r="G1064" i="1"/>
  <c r="G1071" i="1"/>
  <c r="H1161" i="1"/>
  <c r="G1161" i="1"/>
  <c r="H1335" i="1"/>
  <c r="G1335" i="1"/>
  <c r="G1382" i="1"/>
  <c r="H1622" i="1"/>
  <c r="G1622" i="1"/>
  <c r="H781" i="1"/>
  <c r="H817" i="1"/>
  <c r="H1016" i="1"/>
  <c r="G1016" i="1"/>
  <c r="H1029" i="1"/>
  <c r="G1029" i="1"/>
  <c r="H1036" i="1"/>
  <c r="G1036" i="1"/>
  <c r="G1376" i="1"/>
  <c r="H1376" i="1"/>
  <c r="G1589" i="1"/>
  <c r="H1589" i="1"/>
  <c r="H708" i="1"/>
  <c r="G708" i="1"/>
  <c r="H782" i="1"/>
  <c r="G782" i="1"/>
  <c r="H855" i="1"/>
  <c r="G855" i="1"/>
  <c r="H973" i="1"/>
  <c r="G973" i="1"/>
  <c r="H1009" i="1"/>
  <c r="G1009" i="1"/>
  <c r="H1273" i="1"/>
  <c r="G1273" i="1"/>
  <c r="H1352" i="1"/>
  <c r="G1352" i="1"/>
  <c r="G1474" i="1"/>
  <c r="H1474" i="1"/>
  <c r="H1169" i="1"/>
  <c r="G1169" i="1"/>
  <c r="H1191" i="1"/>
  <c r="G1191" i="1"/>
  <c r="H1322" i="1"/>
  <c r="G1322" i="1"/>
  <c r="G396" i="1"/>
  <c r="H396" i="1"/>
  <c r="H632" i="1"/>
  <c r="G647" i="1"/>
  <c r="H660" i="1"/>
  <c r="G660" i="1"/>
  <c r="G672" i="1"/>
  <c r="G696" i="1"/>
  <c r="H721" i="1"/>
  <c r="G721" i="1"/>
  <c r="G739" i="1"/>
  <c r="G757" i="1"/>
  <c r="G882" i="1"/>
  <c r="G901" i="1"/>
  <c r="G947" i="1"/>
  <c r="H1353" i="1"/>
  <c r="G1353" i="1"/>
  <c r="G1459" i="1"/>
  <c r="H1459" i="1"/>
  <c r="H532" i="1"/>
  <c r="H538" i="1"/>
  <c r="G538" i="1"/>
  <c r="H562" i="1"/>
  <c r="H703" i="1"/>
  <c r="G703" i="1"/>
  <c r="H789" i="1"/>
  <c r="G789" i="1"/>
  <c r="G974" i="1"/>
  <c r="H989" i="1"/>
  <c r="G989" i="1"/>
  <c r="G1003" i="1"/>
  <c r="G1024" i="1"/>
  <c r="H1075" i="1"/>
  <c r="G1075" i="1"/>
  <c r="G1091" i="1"/>
  <c r="G1101" i="1"/>
  <c r="H1101" i="1"/>
  <c r="H1119" i="1"/>
  <c r="H1150" i="1"/>
  <c r="G1150" i="1"/>
  <c r="H1205" i="1"/>
  <c r="H1316" i="1"/>
  <c r="G1316" i="1"/>
  <c r="G272" i="1"/>
  <c r="G277" i="1"/>
  <c r="G282" i="1"/>
  <c r="G287" i="1"/>
  <c r="G292" i="1"/>
  <c r="H364" i="1"/>
  <c r="G369" i="1"/>
  <c r="G430" i="1"/>
  <c r="G451" i="1"/>
  <c r="G491" i="1"/>
  <c r="H497" i="1"/>
  <c r="G508" i="1"/>
  <c r="G532" i="1"/>
  <c r="G556" i="1"/>
  <c r="G562" i="1"/>
  <c r="H616" i="1"/>
  <c r="G616" i="1"/>
  <c r="G691" i="1"/>
  <c r="H728" i="1"/>
  <c r="G728" i="1"/>
  <c r="H734" i="1"/>
  <c r="G752" i="1"/>
  <c r="H771" i="1"/>
  <c r="G771" i="1"/>
  <c r="H796" i="1"/>
  <c r="G813" i="1"/>
  <c r="G819" i="1"/>
  <c r="G889" i="1"/>
  <c r="H990" i="1"/>
  <c r="G990" i="1"/>
  <c r="G997" i="1"/>
  <c r="G1039" i="1"/>
  <c r="H1039" i="1"/>
  <c r="H1198" i="1"/>
  <c r="H1229" i="1"/>
  <c r="G1229" i="1"/>
  <c r="H1251" i="1"/>
  <c r="G1251" i="1"/>
  <c r="G1426" i="1"/>
  <c r="H1426" i="1"/>
  <c r="H468" i="1"/>
  <c r="G468" i="1"/>
  <c r="G628" i="1"/>
  <c r="H628" i="1"/>
  <c r="H649" i="1"/>
  <c r="G649" i="1"/>
  <c r="H710" i="1"/>
  <c r="G710" i="1"/>
  <c r="H983" i="1"/>
  <c r="G983" i="1"/>
  <c r="H1084" i="1"/>
  <c r="G1084" i="1"/>
  <c r="G1339" i="1"/>
  <c r="H1339" i="1"/>
  <c r="H1628" i="1"/>
  <c r="G1628" i="1"/>
  <c r="G7" i="1"/>
  <c r="G12" i="1"/>
  <c r="G17" i="1"/>
  <c r="G22" i="1"/>
  <c r="G27" i="1"/>
  <c r="G32" i="1"/>
  <c r="G37" i="1"/>
  <c r="G42" i="1"/>
  <c r="G47" i="1"/>
  <c r="G52" i="1"/>
  <c r="G57" i="1"/>
  <c r="G62" i="1"/>
  <c r="G67" i="1"/>
  <c r="G72" i="1"/>
  <c r="G77" i="1"/>
  <c r="G82" i="1"/>
  <c r="G87" i="1"/>
  <c r="G92" i="1"/>
  <c r="G97" i="1"/>
  <c r="G102" i="1"/>
  <c r="G107" i="1"/>
  <c r="G112" i="1"/>
  <c r="G117" i="1"/>
  <c r="G122" i="1"/>
  <c r="G127" i="1"/>
  <c r="G132" i="1"/>
  <c r="G137" i="1"/>
  <c r="G142" i="1"/>
  <c r="G147" i="1"/>
  <c r="G152" i="1"/>
  <c r="G157" i="1"/>
  <c r="G162" i="1"/>
  <c r="G167" i="1"/>
  <c r="G172" i="1"/>
  <c r="G177" i="1"/>
  <c r="G182" i="1"/>
  <c r="G187" i="1"/>
  <c r="G192" i="1"/>
  <c r="G197" i="1"/>
  <c r="G202" i="1"/>
  <c r="G207" i="1"/>
  <c r="G212" i="1"/>
  <c r="G222" i="1"/>
  <c r="G364" i="1"/>
  <c r="G408" i="1"/>
  <c r="G441" i="1"/>
  <c r="H491" i="1"/>
  <c r="G497" i="1"/>
  <c r="G503" i="1"/>
  <c r="G514" i="1"/>
  <c r="G520" i="1"/>
  <c r="G574" i="1"/>
  <c r="H586" i="1"/>
  <c r="G610" i="1"/>
  <c r="H667" i="1"/>
  <c r="G674" i="1"/>
  <c r="G704" i="1"/>
  <c r="H753" i="1"/>
  <c r="G753" i="1"/>
  <c r="G765" i="1"/>
  <c r="G796" i="1"/>
  <c r="G825" i="1"/>
  <c r="H941" i="1"/>
  <c r="H1040" i="1"/>
  <c r="G1040" i="1"/>
  <c r="G1114" i="1"/>
  <c r="H1290" i="1"/>
  <c r="G1290" i="1"/>
  <c r="G1364" i="1"/>
  <c r="H1364" i="1"/>
  <c r="G1396" i="1"/>
  <c r="H1396" i="1"/>
  <c r="H1412" i="1"/>
  <c r="G1412" i="1"/>
  <c r="H1427" i="1"/>
  <c r="G1427" i="1"/>
  <c r="H1500" i="1"/>
  <c r="G1500" i="1"/>
  <c r="H359" i="1"/>
  <c r="G359" i="1"/>
  <c r="H375" i="1"/>
  <c r="H381" i="1"/>
  <c r="H463" i="1"/>
  <c r="G463" i="1"/>
  <c r="H492" i="1"/>
  <c r="H527" i="1"/>
  <c r="G527" i="1"/>
  <c r="H587" i="1"/>
  <c r="G587" i="1"/>
  <c r="H668" i="1"/>
  <c r="G668" i="1"/>
  <c r="H698" i="1"/>
  <c r="G698" i="1"/>
  <c r="H826" i="1"/>
  <c r="G826" i="1"/>
  <c r="H838" i="1"/>
  <c r="H845" i="1"/>
  <c r="G845" i="1"/>
  <c r="G864" i="1"/>
  <c r="H884" i="1"/>
  <c r="G884" i="1"/>
  <c r="H903" i="1"/>
  <c r="G903" i="1"/>
  <c r="H1077" i="1"/>
  <c r="H1085" i="1"/>
  <c r="H1388" i="1"/>
  <c r="G1388" i="1"/>
  <c r="H1123" i="1"/>
  <c r="G1123" i="1"/>
  <c r="H1268" i="1"/>
  <c r="G1268" i="1"/>
  <c r="H1284" i="1"/>
  <c r="G1284" i="1"/>
  <c r="G1027" i="1"/>
  <c r="H1027" i="1"/>
  <c r="H1096" i="1"/>
  <c r="G1096" i="1"/>
  <c r="H1159" i="1"/>
  <c r="G366" i="1"/>
  <c r="H576" i="1"/>
  <c r="G576" i="1"/>
  <c r="H612" i="1"/>
  <c r="G612" i="1"/>
  <c r="H718" i="1"/>
  <c r="G718" i="1"/>
  <c r="H748" i="1"/>
  <c r="G748" i="1"/>
  <c r="H786" i="1"/>
  <c r="G872" i="1"/>
  <c r="H872" i="1"/>
  <c r="H1070" i="1"/>
  <c r="G1070" i="1"/>
  <c r="H1187" i="1"/>
  <c r="H1390" i="1"/>
  <c r="G1390" i="1"/>
  <c r="G1021" i="1"/>
  <c r="H1147" i="1"/>
  <c r="G1147" i="1"/>
  <c r="H853" i="1"/>
  <c r="G853" i="1"/>
  <c r="H971" i="1"/>
  <c r="H1015" i="1"/>
  <c r="H1063" i="1"/>
  <c r="G1063" i="1"/>
  <c r="H1080" i="1"/>
  <c r="H1154" i="1"/>
  <c r="G1154" i="1"/>
  <c r="H1505" i="1"/>
  <c r="G1505" i="1"/>
  <c r="H1230" i="1"/>
  <c r="G1230" i="1"/>
  <c r="H1243" i="1"/>
  <c r="G1243" i="1"/>
  <c r="H1312" i="1"/>
  <c r="G1312" i="1"/>
  <c r="I1543" i="1"/>
  <c r="H1639" i="1"/>
  <c r="G1639" i="1"/>
  <c r="H1144" i="1"/>
  <c r="G1144" i="1"/>
  <c r="H1279" i="1"/>
  <c r="G1279" i="1"/>
  <c r="H1346" i="1"/>
  <c r="H1383" i="1"/>
  <c r="G1383" i="1"/>
  <c r="H1406" i="1"/>
  <c r="H1452" i="1"/>
  <c r="G1452" i="1"/>
  <c r="H1498" i="1"/>
  <c r="G1498" i="1"/>
  <c r="J1550" i="1"/>
  <c r="H1550" i="1"/>
  <c r="G1550" i="1"/>
  <c r="H1347" i="1"/>
  <c r="G1347" i="1"/>
  <c r="G1649" i="1"/>
  <c r="H1649" i="1"/>
  <c r="H1377" i="1"/>
  <c r="G1377" i="1"/>
  <c r="H1189" i="1"/>
  <c r="G1189" i="1"/>
  <c r="H1224" i="1"/>
  <c r="G1224" i="1"/>
  <c r="H1307" i="1"/>
  <c r="G1307" i="1"/>
  <c r="H1461" i="1"/>
  <c r="H942" i="1"/>
  <c r="G942" i="1"/>
  <c r="H948" i="1"/>
  <c r="G948" i="1"/>
  <c r="G1072" i="1"/>
  <c r="H1072" i="1"/>
  <c r="H1100" i="1"/>
  <c r="G1100" i="1"/>
  <c r="H1118" i="1"/>
  <c r="G1118" i="1"/>
  <c r="H1217" i="1"/>
  <c r="G1217" i="1"/>
  <c r="H1225" i="1"/>
  <c r="G1225" i="1"/>
  <c r="G1340" i="1"/>
  <c r="G1363" i="1"/>
  <c r="G1414" i="1"/>
  <c r="H1445" i="1"/>
  <c r="G1491" i="1"/>
  <c r="H1491" i="1"/>
  <c r="H1618" i="1"/>
  <c r="G1618" i="1"/>
  <c r="H919" i="1"/>
  <c r="H1190" i="1"/>
  <c r="G1190" i="1"/>
  <c r="H1203" i="1"/>
  <c r="H1238" i="1"/>
  <c r="G1238" i="1"/>
  <c r="G1245" i="1"/>
  <c r="H1282" i="1"/>
  <c r="G1282" i="1"/>
  <c r="G1301" i="1"/>
  <c r="H1327" i="1"/>
  <c r="G1327" i="1"/>
  <c r="H1438" i="1"/>
  <c r="G1438" i="1"/>
  <c r="F89" i="5"/>
  <c r="D88" i="5"/>
  <c r="C1094" i="1"/>
  <c r="F41" i="5"/>
  <c r="D12" i="5"/>
  <c r="H688" i="1"/>
  <c r="G688" i="1"/>
  <c r="H738" i="1"/>
  <c r="G738" i="1"/>
  <c r="H810" i="1"/>
  <c r="G810" i="1"/>
  <c r="G913" i="1"/>
  <c r="G919" i="1"/>
  <c r="G949" i="1"/>
  <c r="G967" i="1"/>
  <c r="G1004" i="1"/>
  <c r="G1010" i="1"/>
  <c r="G1052" i="1"/>
  <c r="H1058" i="1"/>
  <c r="G1080" i="1"/>
  <c r="G1086" i="1"/>
  <c r="H1139" i="1"/>
  <c r="G1139" i="1"/>
  <c r="H1267" i="1"/>
  <c r="G1267" i="1"/>
  <c r="G1371" i="1"/>
  <c r="H1371" i="1"/>
  <c r="H1394" i="1"/>
  <c r="G1394" i="1"/>
  <c r="H1402" i="1"/>
  <c r="G1402" i="1"/>
  <c r="H1623" i="1"/>
  <c r="G1623" i="1"/>
  <c r="G386" i="1"/>
  <c r="H522" i="1"/>
  <c r="G522" i="1"/>
  <c r="H794" i="1"/>
  <c r="H908" i="1"/>
  <c r="H920" i="1"/>
  <c r="G920" i="1"/>
  <c r="H993" i="1"/>
  <c r="G999" i="1"/>
  <c r="H1126" i="1"/>
  <c r="G1126" i="1"/>
  <c r="H1177" i="1"/>
  <c r="H1357" i="1"/>
  <c r="G1357" i="1"/>
  <c r="G1485" i="1"/>
  <c r="H1485" i="1"/>
  <c r="H1525" i="1"/>
  <c r="F222" i="4"/>
  <c r="D221" i="4"/>
  <c r="H1365" i="1"/>
  <c r="G1365" i="1"/>
  <c r="H921" i="1"/>
  <c r="G1067" i="1"/>
  <c r="H1067" i="1"/>
  <c r="H1227" i="1"/>
  <c r="H1448" i="1"/>
  <c r="G1448" i="1"/>
  <c r="G1486" i="1"/>
  <c r="H1486" i="1"/>
  <c r="G1525" i="1"/>
  <c r="H1582" i="1"/>
  <c r="G1582" i="1"/>
  <c r="G778" i="1"/>
  <c r="G817" i="1"/>
  <c r="G828" i="1"/>
  <c r="G839" i="1"/>
  <c r="G850" i="1"/>
  <c r="G868" i="1"/>
  <c r="G891" i="1"/>
  <c r="G921" i="1"/>
  <c r="G932" i="1"/>
  <c r="G938" i="1"/>
  <c r="G944" i="1"/>
  <c r="G956" i="1"/>
  <c r="G987" i="1"/>
  <c r="H1006" i="1"/>
  <c r="G1006" i="1"/>
  <c r="H1068" i="1"/>
  <c r="G1068" i="1"/>
  <c r="G1120" i="1"/>
  <c r="H1172" i="1"/>
  <c r="G1172" i="1"/>
  <c r="G1193" i="1"/>
  <c r="H1193" i="1"/>
  <c r="G1227" i="1"/>
  <c r="H1262" i="1"/>
  <c r="G1262" i="1"/>
  <c r="F44" i="4"/>
  <c r="D43" i="4"/>
  <c r="H502" i="1"/>
  <c r="H673" i="1"/>
  <c r="G673" i="1"/>
  <c r="H723" i="1"/>
  <c r="G723" i="1"/>
  <c r="G851" i="1"/>
  <c r="H863" i="1"/>
  <c r="H1089" i="1"/>
  <c r="G1089" i="1"/>
  <c r="H1277" i="1"/>
  <c r="G1277" i="1"/>
  <c r="G1329" i="1"/>
  <c r="H1512" i="1"/>
  <c r="G1512" i="1"/>
  <c r="G1548" i="1"/>
  <c r="J1548" i="1"/>
  <c r="H1548" i="1"/>
  <c r="H801" i="1"/>
  <c r="G916" i="1"/>
  <c r="H945" i="1"/>
  <c r="G945" i="1"/>
  <c r="H995" i="1"/>
  <c r="G1037" i="1"/>
  <c r="H1037" i="1"/>
  <c r="H1076" i="1"/>
  <c r="G1076" i="1"/>
  <c r="H1121" i="1"/>
  <c r="G1121" i="1"/>
  <c r="G1135" i="1"/>
  <c r="H1142" i="1"/>
  <c r="G1142" i="1"/>
  <c r="H1207" i="1"/>
  <c r="G1207" i="1"/>
  <c r="H1389" i="1"/>
  <c r="G1389" i="1"/>
  <c r="H1433" i="1"/>
  <c r="G1433" i="1"/>
  <c r="G1657" i="1"/>
  <c r="H1657" i="1"/>
  <c r="H982" i="1"/>
  <c r="H1001" i="1"/>
  <c r="G1001" i="1"/>
  <c r="G1055" i="1"/>
  <c r="H1097" i="1"/>
  <c r="H1200" i="1"/>
  <c r="G1200" i="1"/>
  <c r="H1208" i="1"/>
  <c r="G1208" i="1"/>
  <c r="H1271" i="1"/>
  <c r="G1271" i="1"/>
  <c r="H1545" i="1"/>
  <c r="J1545" i="1"/>
  <c r="G1545" i="1"/>
  <c r="H1558" i="1"/>
  <c r="G1558" i="1"/>
  <c r="I1558" i="1" s="1"/>
  <c r="H1650" i="1"/>
  <c r="G1650" i="1"/>
  <c r="E135" i="5"/>
  <c r="D1140" i="1" s="1"/>
  <c r="D1141" i="1"/>
  <c r="G1141" i="1" s="1"/>
  <c r="G1434" i="1"/>
  <c r="H1434" i="1"/>
  <c r="G1511" i="1"/>
  <c r="H1511" i="1"/>
  <c r="F321" i="4"/>
  <c r="D308" i="4"/>
  <c r="G1504" i="1"/>
  <c r="H1504" i="1"/>
  <c r="H1666" i="1"/>
  <c r="G1666" i="1"/>
  <c r="D1046" i="1"/>
  <c r="E12" i="5"/>
  <c r="D1017" i="1" s="1"/>
  <c r="E6" i="4"/>
  <c r="G1087" i="1"/>
  <c r="H1087" i="1"/>
  <c r="G1188" i="1"/>
  <c r="H1188" i="1"/>
  <c r="G1351" i="1"/>
  <c r="H1351" i="1"/>
  <c r="H1507" i="1"/>
  <c r="G1507" i="1"/>
  <c r="H1571" i="1"/>
  <c r="G1571" i="1"/>
  <c r="G1630" i="1"/>
  <c r="H1630" i="1"/>
  <c r="G1660" i="1"/>
  <c r="H1660" i="1"/>
  <c r="H816" i="1"/>
  <c r="H898" i="1"/>
  <c r="G937" i="1"/>
  <c r="G972" i="1"/>
  <c r="H1202" i="1"/>
  <c r="G1202" i="1"/>
  <c r="H1223" i="1"/>
  <c r="G1223" i="1"/>
  <c r="H1345" i="1"/>
  <c r="H1359" i="1"/>
  <c r="G1359" i="1"/>
  <c r="G1454" i="1"/>
  <c r="H1454" i="1"/>
  <c r="F536" i="4"/>
  <c r="F99" i="6"/>
  <c r="C1494" i="1"/>
  <c r="G1446" i="1"/>
  <c r="H1446" i="1"/>
  <c r="H1532" i="1"/>
  <c r="G1532" i="1"/>
  <c r="G1559" i="1"/>
  <c r="I1559" i="1" s="1"/>
  <c r="J1559" i="1"/>
  <c r="F61" i="4"/>
  <c r="D49" i="4"/>
  <c r="D584" i="4"/>
  <c r="F591" i="4"/>
  <c r="D44" i="8"/>
  <c r="H1317" i="1"/>
  <c r="G1317" i="1"/>
  <c r="G1439" i="1"/>
  <c r="H1439" i="1"/>
  <c r="H1492" i="1"/>
  <c r="G1492" i="1"/>
  <c r="G1526" i="1"/>
  <c r="H1526" i="1"/>
  <c r="H1591" i="1"/>
  <c r="G1591" i="1"/>
  <c r="G1609" i="1"/>
  <c r="H1609" i="1"/>
  <c r="G1619" i="1"/>
  <c r="H1658" i="1"/>
  <c r="G1658" i="1"/>
  <c r="E584" i="4"/>
  <c r="D578" i="1" s="1"/>
  <c r="D585" i="1"/>
  <c r="H585" i="1" s="1"/>
  <c r="H1560" i="1"/>
  <c r="I1560" i="1" s="1"/>
  <c r="J1560" i="1"/>
  <c r="G1577" i="1"/>
  <c r="H1577" i="1"/>
  <c r="E7" i="5"/>
  <c r="H1105" i="1"/>
  <c r="G1105" i="1"/>
  <c r="H1122" i="1"/>
  <c r="H1167" i="1"/>
  <c r="G1167" i="1"/>
  <c r="H1397" i="1"/>
  <c r="H1462" i="1"/>
  <c r="G1462" i="1"/>
  <c r="H1554" i="1"/>
  <c r="G1554" i="1"/>
  <c r="J1561" i="1"/>
  <c r="H1561" i="1"/>
  <c r="G1561" i="1"/>
  <c r="I1561" i="1" s="1"/>
  <c r="H1678" i="1"/>
  <c r="G1678" i="1"/>
  <c r="F289" i="4"/>
  <c r="D273" i="4"/>
  <c r="E119" i="5"/>
  <c r="D1124" i="1" s="1"/>
  <c r="H1124" i="1" s="1"/>
  <c r="D1132" i="1"/>
  <c r="G1132" i="1" s="1"/>
  <c r="H1246" i="1"/>
  <c r="G1246" i="1"/>
  <c r="H1302" i="1"/>
  <c r="G1302" i="1"/>
  <c r="G1573" i="1"/>
  <c r="I1573" i="1" s="1"/>
  <c r="J1573" i="1"/>
  <c r="H1573" i="1"/>
  <c r="E536" i="4"/>
  <c r="F581" i="4"/>
  <c r="D571" i="4"/>
  <c r="G935" i="1"/>
  <c r="G1122" i="1"/>
  <c r="H1162" i="1"/>
  <c r="G1162" i="1"/>
  <c r="H1360" i="1"/>
  <c r="G1360" i="1"/>
  <c r="G1397" i="1"/>
  <c r="H1441" i="1"/>
  <c r="G1555" i="1"/>
  <c r="J1579" i="1"/>
  <c r="G1579" i="1"/>
  <c r="I1579" i="1" s="1"/>
  <c r="G1595" i="1"/>
  <c r="G1604" i="1"/>
  <c r="H1651" i="1"/>
  <c r="G1651" i="1"/>
  <c r="D230" i="4"/>
  <c r="H1354" i="1"/>
  <c r="G1354" i="1"/>
  <c r="G1449" i="1"/>
  <c r="H1449" i="1"/>
  <c r="H1567" i="1"/>
  <c r="J1567" i="1"/>
  <c r="G1567" i="1"/>
  <c r="E647" i="4"/>
  <c r="D641" i="1" s="1"/>
  <c r="G641" i="1" s="1"/>
  <c r="H1112" i="1"/>
  <c r="H1157" i="1"/>
  <c r="G1157" i="1"/>
  <c r="H1241" i="1"/>
  <c r="G1241" i="1"/>
  <c r="G1269" i="1"/>
  <c r="G1280" i="1"/>
  <c r="H1297" i="1"/>
  <c r="G1297" i="1"/>
  <c r="H1342" i="1"/>
  <c r="G1385" i="1"/>
  <c r="H1422" i="1"/>
  <c r="G1422" i="1"/>
  <c r="G1435" i="1"/>
  <c r="G1495" i="1"/>
  <c r="G1546" i="1"/>
  <c r="G1562" i="1"/>
  <c r="F83" i="4"/>
  <c r="D82" i="4"/>
  <c r="D164" i="4"/>
  <c r="F480" i="4"/>
  <c r="D479" i="4"/>
  <c r="G1325" i="1"/>
  <c r="H1336" i="1"/>
  <c r="G1373" i="1"/>
  <c r="H1392" i="1"/>
  <c r="G1398" i="1"/>
  <c r="G1416" i="1"/>
  <c r="H1416" i="1"/>
  <c r="H1457" i="1"/>
  <c r="G1457" i="1"/>
  <c r="G1464" i="1"/>
  <c r="H1464" i="1"/>
  <c r="G1489" i="1"/>
  <c r="G1502" i="1"/>
  <c r="J1568" i="1"/>
  <c r="G1568" i="1"/>
  <c r="F310" i="4"/>
  <c r="H1292" i="1"/>
  <c r="G1292" i="1"/>
  <c r="G1436" i="1"/>
  <c r="H1436" i="1"/>
  <c r="H1443" i="1"/>
  <c r="G1443" i="1"/>
  <c r="H1653" i="1"/>
  <c r="G1653" i="1"/>
  <c r="E164" i="4"/>
  <c r="D160" i="1" s="1"/>
  <c r="G1219" i="1"/>
  <c r="G1253" i="1"/>
  <c r="G1309" i="1"/>
  <c r="G1320" i="1"/>
  <c r="G1331" i="1"/>
  <c r="H1343" i="1"/>
  <c r="G1343" i="1"/>
  <c r="G1392" i="1"/>
  <c r="H1489" i="1"/>
  <c r="H1523" i="1"/>
  <c r="G1542" i="1"/>
  <c r="J1556" i="1"/>
  <c r="H1568" i="1"/>
  <c r="G1580" i="1"/>
  <c r="I1580" i="1" s="1"/>
  <c r="G1615" i="1"/>
  <c r="D262" i="4"/>
  <c r="F263" i="4"/>
  <c r="D431" i="4"/>
  <c r="F437" i="4"/>
  <c r="G1242" i="1"/>
  <c r="G1270" i="1"/>
  <c r="G1281" i="1"/>
  <c r="H1287" i="1"/>
  <c r="G1287" i="1"/>
  <c r="G1298" i="1"/>
  <c r="G1337" i="1"/>
  <c r="G1374" i="1"/>
  <c r="H1386" i="1"/>
  <c r="G1423" i="1"/>
  <c r="G1429" i="1"/>
  <c r="G1483" i="1"/>
  <c r="H1496" i="1"/>
  <c r="G1503" i="1"/>
  <c r="H1517" i="1"/>
  <c r="G1517" i="1"/>
  <c r="H1542" i="1"/>
  <c r="G1557" i="1"/>
  <c r="J1557" i="1"/>
  <c r="H1557" i="1"/>
  <c r="H1569" i="1"/>
  <c r="G1569" i="1"/>
  <c r="I1569" i="1" s="1"/>
  <c r="H1580" i="1"/>
  <c r="E262" i="4"/>
  <c r="D258" i="1" s="1"/>
  <c r="G985" i="1"/>
  <c r="H1102" i="1"/>
  <c r="H1209" i="1"/>
  <c r="H1220" i="1"/>
  <c r="G1220" i="1"/>
  <c r="G1248" i="1"/>
  <c r="D1254" i="1"/>
  <c r="H1332" i="1"/>
  <c r="G1332" i="1"/>
  <c r="H1344" i="1"/>
  <c r="G1362" i="1"/>
  <c r="H1387" i="1"/>
  <c r="H1424" i="1"/>
  <c r="G1458" i="1"/>
  <c r="H1471" i="1"/>
  <c r="G1477" i="1"/>
  <c r="H1510" i="1"/>
  <c r="H1598" i="1"/>
  <c r="G1598" i="1"/>
  <c r="H1655" i="1"/>
  <c r="G1655" i="1"/>
  <c r="G1556" i="1"/>
  <c r="I1556" i="1" s="1"/>
  <c r="J1572" i="1"/>
  <c r="G1669" i="1"/>
  <c r="H1669" i="1"/>
  <c r="E221" i="4"/>
  <c r="D217" i="1" s="1"/>
  <c r="E373" i="4"/>
  <c r="D368" i="1" s="1"/>
  <c r="G368" i="1" s="1"/>
  <c r="E466" i="4"/>
  <c r="D460" i="1" s="1"/>
  <c r="F141" i="4"/>
  <c r="D140" i="4"/>
  <c r="E431" i="4"/>
  <c r="H1137" i="1"/>
  <c r="H1395" i="1"/>
  <c r="H1520" i="1"/>
  <c r="G1563" i="1"/>
  <c r="I1563" i="1" s="1"/>
  <c r="H1578" i="1"/>
  <c r="G1578" i="1"/>
  <c r="H1593" i="1"/>
  <c r="G1593" i="1"/>
  <c r="H1663" i="1"/>
  <c r="G1663" i="1"/>
  <c r="E361" i="4"/>
  <c r="G1456" i="1"/>
  <c r="J1540" i="1"/>
  <c r="G1540" i="1"/>
  <c r="I1540" i="1" s="1"/>
  <c r="F35" i="6"/>
  <c r="H986" i="1"/>
  <c r="H1127" i="1"/>
  <c r="H1355" i="1"/>
  <c r="H1372" i="1"/>
  <c r="G1372" i="1"/>
  <c r="H1384" i="1"/>
  <c r="H1456" i="1"/>
  <c r="H1552" i="1"/>
  <c r="H1594" i="1"/>
  <c r="G1611" i="1"/>
  <c r="H1629" i="1"/>
  <c r="G1682" i="1"/>
  <c r="F136" i="5"/>
  <c r="D135" i="5"/>
  <c r="D69" i="5" s="1"/>
  <c r="F114" i="6"/>
  <c r="D648" i="4"/>
  <c r="G1509" i="1"/>
  <c r="G1539" i="1"/>
  <c r="H1638" i="1"/>
  <c r="G1638" i="1"/>
  <c r="D153" i="4"/>
  <c r="F185" i="5"/>
  <c r="D177" i="5"/>
  <c r="D202" i="5"/>
  <c r="F203" i="5"/>
  <c r="D1181" i="1"/>
  <c r="E176" i="5"/>
  <c r="D597" i="4"/>
  <c r="D89" i="6"/>
  <c r="F203" i="4"/>
  <c r="D202" i="4"/>
  <c r="E597" i="4"/>
  <c r="D591" i="1" s="1"/>
  <c r="F150" i="5"/>
  <c r="D147" i="5"/>
  <c r="E35" i="6"/>
  <c r="G1679" i="1"/>
  <c r="E202" i="4"/>
  <c r="D198" i="1" s="1"/>
  <c r="F598" i="4"/>
  <c r="D5" i="7"/>
  <c r="H1367" i="1"/>
  <c r="D1400" i="1"/>
  <c r="H1417" i="1"/>
  <c r="H1487" i="1"/>
  <c r="G1534" i="1"/>
  <c r="G1552" i="1"/>
  <c r="I1552" i="1" s="1"/>
  <c r="H1565" i="1"/>
  <c r="G1565" i="1"/>
  <c r="G1574" i="1"/>
  <c r="I1574" i="1" s="1"/>
  <c r="H1640" i="1"/>
  <c r="G1671" i="1"/>
  <c r="D361" i="4"/>
  <c r="D629" i="4"/>
  <c r="D1538" i="1"/>
  <c r="E5" i="7"/>
  <c r="H1407" i="1"/>
  <c r="G1566" i="1"/>
  <c r="I1566" i="1" s="1"/>
  <c r="E522" i="4"/>
  <c r="D516" i="1" s="1"/>
  <c r="H516" i="1" s="1"/>
  <c r="D7" i="5"/>
  <c r="F70" i="5"/>
  <c r="D129" i="6"/>
  <c r="D295" i="5"/>
  <c r="F115" i="6"/>
  <c r="D254" i="5"/>
  <c r="D5" i="6"/>
  <c r="E180" i="9" l="1"/>
  <c r="B180" i="9" s="1"/>
  <c r="H460" i="1"/>
  <c r="G1470" i="1"/>
  <c r="E179" i="9"/>
  <c r="B179" i="9" s="1"/>
  <c r="H316" i="1"/>
  <c r="G316" i="1"/>
  <c r="I1553" i="1"/>
  <c r="I1575" i="1"/>
  <c r="F7" i="4"/>
  <c r="C3" i="1"/>
  <c r="H1401" i="1"/>
  <c r="F218" i="5"/>
  <c r="C1222" i="1"/>
  <c r="G338" i="9"/>
  <c r="E338" i="9" s="1"/>
  <c r="B338" i="9" s="1"/>
  <c r="D45" i="8"/>
  <c r="H19" i="9"/>
  <c r="E19" i="9" s="1"/>
  <c r="B19" i="9" s="1"/>
  <c r="F354" i="4"/>
  <c r="C349" i="1"/>
  <c r="F491" i="4"/>
  <c r="C485" i="1"/>
  <c r="G1408" i="1"/>
  <c r="H1408" i="1"/>
  <c r="I1547" i="1"/>
  <c r="F309" i="4"/>
  <c r="C304" i="1"/>
  <c r="F466" i="4"/>
  <c r="C460" i="1"/>
  <c r="H1627" i="1"/>
  <c r="G1627" i="1"/>
  <c r="E308" i="4"/>
  <c r="D303" i="1" s="1"/>
  <c r="D304" i="1"/>
  <c r="I1544" i="1"/>
  <c r="H1603" i="1"/>
  <c r="G1603" i="1"/>
  <c r="G1584" i="1"/>
  <c r="H1584" i="1"/>
  <c r="G388" i="1"/>
  <c r="G422" i="1"/>
  <c r="H422" i="1"/>
  <c r="H150" i="1"/>
  <c r="G131" i="1"/>
  <c r="F177" i="5"/>
  <c r="D176" i="5"/>
  <c r="C1181" i="1"/>
  <c r="G335" i="9"/>
  <c r="E335" i="9" s="1"/>
  <c r="B335" i="9" s="1"/>
  <c r="F431" i="4"/>
  <c r="D430" i="4"/>
  <c r="C425" i="1"/>
  <c r="F43" i="4"/>
  <c r="C39" i="1"/>
  <c r="F129" i="6"/>
  <c r="C1524" i="1"/>
  <c r="I1557" i="1"/>
  <c r="D1012" i="1"/>
  <c r="G516" i="1"/>
  <c r="F202" i="5"/>
  <c r="C1206" i="1"/>
  <c r="G337" i="9"/>
  <c r="E337" i="9" s="1"/>
  <c r="B337" i="9" s="1"/>
  <c r="C1012" i="1"/>
  <c r="F7" i="5"/>
  <c r="D6" i="5"/>
  <c r="E430" i="4"/>
  <c r="D425" i="1"/>
  <c r="F273" i="4"/>
  <c r="C269" i="1"/>
  <c r="E69" i="5"/>
  <c r="E6" i="5" s="1"/>
  <c r="E152" i="4"/>
  <c r="I1550" i="1"/>
  <c r="C1620" i="1"/>
  <c r="G342" i="9"/>
  <c r="E342" i="9" s="1"/>
  <c r="G343" i="9"/>
  <c r="E343" i="9" s="1"/>
  <c r="B343" i="9" s="1"/>
  <c r="K1480" i="9"/>
  <c r="G1124" i="1"/>
  <c r="F82" i="4"/>
  <c r="C78" i="1"/>
  <c r="F584" i="4"/>
  <c r="C578" i="1"/>
  <c r="D1430" i="1"/>
  <c r="F648" i="4"/>
  <c r="C642" i="1"/>
  <c r="F373" i="4"/>
  <c r="I1542" i="1"/>
  <c r="I1567" i="1"/>
  <c r="F49" i="4"/>
  <c r="C45" i="1"/>
  <c r="I1545" i="1"/>
  <c r="F262" i="4"/>
  <c r="C258" i="1"/>
  <c r="F140" i="4"/>
  <c r="C136" i="1"/>
  <c r="H1141" i="1"/>
  <c r="C1537" i="1"/>
  <c r="G345" i="9"/>
  <c r="E345" i="9" s="1"/>
  <c r="F479" i="4"/>
  <c r="C473" i="1"/>
  <c r="F629" i="4"/>
  <c r="C623" i="1"/>
  <c r="E141" i="6"/>
  <c r="G1046" i="1"/>
  <c r="H1046" i="1"/>
  <c r="F12" i="5"/>
  <c r="C1017" i="1"/>
  <c r="G1538" i="1"/>
  <c r="H1538" i="1"/>
  <c r="F361" i="4"/>
  <c r="D360" i="4"/>
  <c r="C356" i="1"/>
  <c r="F202" i="4"/>
  <c r="C198" i="1"/>
  <c r="F135" i="5"/>
  <c r="C1140" i="1"/>
  <c r="H1132" i="1"/>
  <c r="F571" i="4"/>
  <c r="C565" i="1"/>
  <c r="C1074" i="1"/>
  <c r="F69" i="5"/>
  <c r="F164" i="4"/>
  <c r="C160" i="1"/>
  <c r="I1577" i="1"/>
  <c r="H1094" i="1"/>
  <c r="G1094" i="1"/>
  <c r="F647" i="4"/>
  <c r="H1570" i="1"/>
  <c r="G1570" i="1"/>
  <c r="F88" i="5"/>
  <c r="C1093" i="1"/>
  <c r="F597" i="4"/>
  <c r="C591" i="1"/>
  <c r="I1565" i="1"/>
  <c r="D1180" i="1"/>
  <c r="E175" i="5"/>
  <c r="D1179" i="1" s="1"/>
  <c r="F230" i="4"/>
  <c r="C226" i="1"/>
  <c r="G1494" i="1"/>
  <c r="H1494" i="1"/>
  <c r="F308" i="4"/>
  <c r="C303" i="1"/>
  <c r="G585" i="1"/>
  <c r="H368" i="1"/>
  <c r="G460" i="1"/>
  <c r="F221" i="4"/>
  <c r="C217" i="1"/>
  <c r="I1548" i="1"/>
  <c r="E360" i="4"/>
  <c r="D356" i="1"/>
  <c r="F89" i="6"/>
  <c r="C1484" i="1"/>
  <c r="D530" i="1"/>
  <c r="E535" i="4"/>
  <c r="D152" i="4"/>
  <c r="F153" i="4"/>
  <c r="H24" i="9"/>
  <c r="G24" i="9"/>
  <c r="C149" i="1"/>
  <c r="D1537" i="1"/>
  <c r="I1568" i="1"/>
  <c r="C1621" i="1"/>
  <c r="D535" i="4"/>
  <c r="F295" i="5"/>
  <c r="C1299" i="1"/>
  <c r="F147" i="5"/>
  <c r="C1152" i="1"/>
  <c r="E422" i="4"/>
  <c r="D2" i="1"/>
  <c r="D6" i="4"/>
  <c r="D141" i="6"/>
  <c r="F5" i="6"/>
  <c r="C1400" i="1"/>
  <c r="F254" i="5"/>
  <c r="C1258" i="1"/>
  <c r="D250" i="5"/>
  <c r="I1578" i="1"/>
  <c r="H641" i="1"/>
  <c r="G304" i="1" l="1"/>
  <c r="H304" i="1"/>
  <c r="G1222" i="1"/>
  <c r="H1222" i="1"/>
  <c r="H485" i="1"/>
  <c r="G485" i="1"/>
  <c r="G349" i="1"/>
  <c r="H349" i="1"/>
  <c r="H3" i="1"/>
  <c r="G3" i="1"/>
  <c r="E24" i="9"/>
  <c r="B24" i="9" s="1"/>
  <c r="B345" i="9"/>
  <c r="E344" i="9"/>
  <c r="H530" i="1"/>
  <c r="G530" i="1"/>
  <c r="H1537" i="1"/>
  <c r="G1537" i="1"/>
  <c r="E643" i="4"/>
  <c r="D417" i="1"/>
  <c r="H198" i="1"/>
  <c r="G198" i="1"/>
  <c r="D640" i="4"/>
  <c r="F535" i="4"/>
  <c r="C529" i="1"/>
  <c r="H45" i="1"/>
  <c r="G45" i="1"/>
  <c r="E299" i="4"/>
  <c r="D148" i="1"/>
  <c r="H39" i="1"/>
  <c r="G39" i="1"/>
  <c r="H1206" i="1"/>
  <c r="G1206" i="1"/>
  <c r="D422" i="4"/>
  <c r="F6" i="4"/>
  <c r="C2" i="1"/>
  <c r="F141" i="6"/>
  <c r="C1536" i="1"/>
  <c r="H565" i="1"/>
  <c r="G565" i="1"/>
  <c r="E418" i="4"/>
  <c r="D413" i="1" s="1"/>
  <c r="D355" i="1"/>
  <c r="E417" i="4"/>
  <c r="D412" i="1" s="1"/>
  <c r="F360" i="4"/>
  <c r="D418" i="4"/>
  <c r="C355" i="1"/>
  <c r="H425" i="1"/>
  <c r="G425" i="1"/>
  <c r="D417" i="4"/>
  <c r="H473" i="1"/>
  <c r="G473" i="1"/>
  <c r="F152" i="4"/>
  <c r="D299" i="4"/>
  <c r="D300" i="4" s="1"/>
  <c r="C148" i="1"/>
  <c r="E640" i="4"/>
  <c r="D634" i="1" s="1"/>
  <c r="D529" i="1"/>
  <c r="B342" i="9"/>
  <c r="E341" i="9"/>
  <c r="H258" i="1"/>
  <c r="G258" i="1"/>
  <c r="G1299" i="1"/>
  <c r="H1299" i="1"/>
  <c r="H1621" i="1"/>
  <c r="G1621" i="1"/>
  <c r="G1017" i="1"/>
  <c r="H1017" i="1"/>
  <c r="H269" i="1"/>
  <c r="G269" i="1"/>
  <c r="F250" i="5"/>
  <c r="C1254" i="1"/>
  <c r="G303" i="1"/>
  <c r="H303" i="1"/>
  <c r="H1258" i="1"/>
  <c r="G1258" i="1"/>
  <c r="G160" i="1"/>
  <c r="H160" i="1"/>
  <c r="G642" i="1"/>
  <c r="H642" i="1"/>
  <c r="E639" i="4"/>
  <c r="D633" i="1" s="1"/>
  <c r="D424" i="1"/>
  <c r="H1181" i="1"/>
  <c r="G1181" i="1"/>
  <c r="H578" i="1"/>
  <c r="G578" i="1"/>
  <c r="H78" i="1"/>
  <c r="G78" i="1"/>
  <c r="H1093" i="1"/>
  <c r="G1093" i="1"/>
  <c r="G1620" i="1"/>
  <c r="H1620" i="1"/>
  <c r="H217" i="1"/>
  <c r="G217" i="1"/>
  <c r="G1524" i="1"/>
  <c r="H1524" i="1"/>
  <c r="D1074" i="1"/>
  <c r="H1074" i="1" s="1"/>
  <c r="D639" i="4"/>
  <c r="F430" i="4"/>
  <c r="C424" i="1"/>
  <c r="H149" i="1"/>
  <c r="G149" i="1"/>
  <c r="G623" i="1"/>
  <c r="H623" i="1"/>
  <c r="D175" i="5"/>
  <c r="F176" i="5"/>
  <c r="C1180" i="1"/>
  <c r="G1484" i="1"/>
  <c r="H1484" i="1"/>
  <c r="G1140" i="1"/>
  <c r="H1140" i="1"/>
  <c r="G591" i="1"/>
  <c r="H591" i="1"/>
  <c r="G136" i="1"/>
  <c r="H136" i="1"/>
  <c r="H1152" i="1"/>
  <c r="G1152" i="1"/>
  <c r="D1011" i="1"/>
  <c r="H299" i="9"/>
  <c r="G356" i="1"/>
  <c r="H356" i="1"/>
  <c r="G347" i="9"/>
  <c r="E347" i="9" s="1"/>
  <c r="D1536" i="1"/>
  <c r="F6" i="5"/>
  <c r="C1011" i="1"/>
  <c r="G306" i="9"/>
  <c r="E306" i="9" s="1"/>
  <c r="B306" i="9" s="1"/>
  <c r="G299" i="9"/>
  <c r="H1400" i="1"/>
  <c r="G1400" i="1"/>
  <c r="H226" i="1"/>
  <c r="G226" i="1"/>
  <c r="H1430" i="1"/>
  <c r="G1430" i="1"/>
  <c r="H1012" i="1"/>
  <c r="G1012" i="1"/>
  <c r="C296" i="1" l="1"/>
  <c r="G529" i="1"/>
  <c r="H529" i="1"/>
  <c r="H148" i="1"/>
  <c r="G148" i="1"/>
  <c r="G1074" i="1"/>
  <c r="K3" i="9"/>
  <c r="E423" i="4"/>
  <c r="E301" i="4"/>
  <c r="D297" i="1" s="1"/>
  <c r="D295" i="1"/>
  <c r="E300" i="4"/>
  <c r="D296" i="1" s="1"/>
  <c r="G1254" i="1"/>
  <c r="H1254" i="1"/>
  <c r="D424" i="4"/>
  <c r="F422" i="4"/>
  <c r="D643" i="4"/>
  <c r="C417" i="1"/>
  <c r="G424" i="1"/>
  <c r="H424" i="1"/>
  <c r="H1011" i="1"/>
  <c r="G1011" i="1"/>
  <c r="G1536" i="1"/>
  <c r="H1536" i="1"/>
  <c r="F299" i="4"/>
  <c r="D301" i="4"/>
  <c r="D423" i="4"/>
  <c r="C295" i="1"/>
  <c r="E299" i="9"/>
  <c r="H355" i="1"/>
  <c r="G355" i="1"/>
  <c r="F639" i="4"/>
  <c r="C633" i="1"/>
  <c r="F640" i="4"/>
  <c r="C634" i="1"/>
  <c r="N3" i="9"/>
  <c r="H2" i="1"/>
  <c r="G2" i="1"/>
  <c r="H1180" i="1"/>
  <c r="G1180" i="1"/>
  <c r="D637" i="1"/>
  <c r="F175" i="5"/>
  <c r="C1179" i="1"/>
  <c r="F417" i="4"/>
  <c r="C412" i="1"/>
  <c r="B347" i="9"/>
  <c r="E346" i="9"/>
  <c r="F418" i="4"/>
  <c r="C413" i="1"/>
  <c r="H417" i="1" l="1"/>
  <c r="G417" i="1"/>
  <c r="F643" i="4"/>
  <c r="C637" i="1"/>
  <c r="D425" i="4"/>
  <c r="F423" i="4"/>
  <c r="D644" i="4"/>
  <c r="C418" i="1"/>
  <c r="G20" i="9"/>
  <c r="H1179" i="1"/>
  <c r="G1179" i="1"/>
  <c r="B299" i="9"/>
  <c r="H634" i="1"/>
  <c r="G634" i="1"/>
  <c r="F424" i="4"/>
  <c r="C419" i="1"/>
  <c r="G633" i="1"/>
  <c r="H633" i="1"/>
  <c r="H413" i="1"/>
  <c r="G413" i="1"/>
  <c r="G412" i="1"/>
  <c r="H412" i="1"/>
  <c r="G295" i="1"/>
  <c r="H295" i="1"/>
  <c r="E644" i="4"/>
  <c r="E425" i="4"/>
  <c r="D420" i="1" s="1"/>
  <c r="D418" i="1"/>
  <c r="H20" i="9"/>
  <c r="E424" i="4"/>
  <c r="F301" i="4"/>
  <c r="C297" i="1"/>
  <c r="G296" i="1"/>
  <c r="H296" i="1"/>
  <c r="F300" i="4"/>
  <c r="D646" i="4" l="1"/>
  <c r="F644" i="4"/>
  <c r="C638" i="1"/>
  <c r="H637" i="1"/>
  <c r="G637" i="1"/>
  <c r="D645" i="4"/>
  <c r="D419" i="1"/>
  <c r="H419" i="1" s="1"/>
  <c r="H418" i="1"/>
  <c r="G418" i="1"/>
  <c r="M3" i="9"/>
  <c r="H297" i="1"/>
  <c r="G297" i="1"/>
  <c r="E20" i="9"/>
  <c r="B20" i="9" s="1"/>
  <c r="E646" i="4"/>
  <c r="D638" i="1"/>
  <c r="E645" i="4"/>
  <c r="F425" i="4"/>
  <c r="C420" i="1"/>
  <c r="D640" i="1" l="1"/>
  <c r="E650" i="4"/>
  <c r="H333" i="9"/>
  <c r="G333" i="9"/>
  <c r="F645" i="4"/>
  <c r="D649" i="4"/>
  <c r="C639" i="1"/>
  <c r="G419" i="1"/>
  <c r="G638" i="1"/>
  <c r="H638" i="1"/>
  <c r="G420" i="1"/>
  <c r="H420" i="1"/>
  <c r="D650" i="4"/>
  <c r="F646" i="4"/>
  <c r="C640" i="1"/>
  <c r="E649" i="4"/>
  <c r="D639" i="1"/>
  <c r="F649" i="4" l="1"/>
  <c r="C643" i="1"/>
  <c r="G297" i="9"/>
  <c r="E297" i="9" s="1"/>
  <c r="B297" i="9" s="1"/>
  <c r="D643" i="1"/>
  <c r="G640" i="1"/>
  <c r="H640" i="1"/>
  <c r="H639" i="1"/>
  <c r="G639" i="1"/>
  <c r="F650" i="4"/>
  <c r="C644" i="1"/>
  <c r="E333" i="9"/>
  <c r="D644" i="1"/>
  <c r="B333" i="9" l="1"/>
  <c r="E298" i="9"/>
  <c r="H644" i="1"/>
  <c r="G644" i="1"/>
  <c r="J3" i="9"/>
  <c r="H643" i="1"/>
  <c r="G643" i="1"/>
  <c r="L293" i="9" l="1"/>
  <c r="F293" i="9" s="1"/>
  <c r="H18" i="9"/>
  <c r="G18" i="9"/>
  <c r="G295" i="9"/>
  <c r="I5" i="9"/>
  <c r="I6" i="9"/>
  <c r="I9" i="9"/>
  <c r="J6" i="9"/>
  <c r="H295" i="9"/>
  <c r="I11" i="9"/>
  <c r="H15" i="9"/>
  <c r="J10" i="9"/>
  <c r="L15" i="9"/>
  <c r="J5" i="9"/>
  <c r="J9" i="9"/>
  <c r="G15" i="9"/>
  <c r="J7" i="9"/>
  <c r="K5" i="9"/>
  <c r="M15" i="9"/>
  <c r="H22" i="9"/>
  <c r="J12" i="9"/>
  <c r="K10" i="9"/>
  <c r="I17" i="9"/>
  <c r="I8" i="9"/>
  <c r="H21" i="9"/>
  <c r="L16" i="9"/>
  <c r="K8" i="9"/>
  <c r="M16" i="9"/>
  <c r="K13" i="9"/>
  <c r="H16" i="9"/>
  <c r="G21" i="9"/>
  <c r="G17" i="9"/>
  <c r="J8" i="9"/>
  <c r="H17" i="9"/>
  <c r="K9" i="9"/>
  <c r="I12" i="9"/>
  <c r="K6" i="9"/>
  <c r="K7" i="9"/>
  <c r="G16" i="9"/>
  <c r="J13" i="9"/>
  <c r="J11" i="9"/>
  <c r="G22" i="9"/>
  <c r="K11" i="9"/>
  <c r="J17" i="9"/>
  <c r="I7" i="9"/>
  <c r="K12" i="9"/>
  <c r="I13" i="9"/>
  <c r="E15" i="9" l="1"/>
  <c r="E12" i="9"/>
  <c r="B12" i="9" s="1"/>
  <c r="E10" i="9"/>
  <c r="B10" i="9" s="1"/>
  <c r="E16" i="9"/>
  <c r="B16" i="9" s="1"/>
  <c r="E18" i="9"/>
  <c r="B18" i="9" s="1"/>
  <c r="E21" i="9"/>
  <c r="B21" i="9" s="1"/>
  <c r="E11" i="9"/>
  <c r="B11" i="9" s="1"/>
  <c r="E6" i="9"/>
  <c r="B6" i="9" s="1"/>
  <c r="E5" i="9"/>
  <c r="F16" i="9"/>
  <c r="E8" i="9"/>
  <c r="B8" i="9" s="1"/>
  <c r="E295" i="9"/>
  <c r="F15" i="9"/>
  <c r="F14" i="9" s="1"/>
  <c r="E9" i="9"/>
  <c r="B9" i="9" s="1"/>
  <c r="E17" i="9"/>
  <c r="B17" i="9" s="1"/>
  <c r="E13" i="9"/>
  <c r="B13" i="9" s="1"/>
  <c r="E7" i="9"/>
  <c r="B7" i="9" s="1"/>
  <c r="E22" i="9"/>
  <c r="B22" i="9" s="1"/>
  <c r="B293" i="9"/>
  <c r="F23" i="9"/>
  <c r="B15" i="9" l="1"/>
  <c r="E14" i="9"/>
  <c r="B295" i="9"/>
  <c r="E23" i="9"/>
  <c r="E4" i="9"/>
  <c r="B5" i="9"/>
  <c r="F3" i="9"/>
  <c r="E3" i="9" l="1"/>
</calcChain>
</file>

<file path=xl/sharedStrings.xml><?xml version="1.0" encoding="utf-8"?>
<sst xmlns="http://schemas.openxmlformats.org/spreadsheetml/2006/main" count="4666" uniqueCount="3638">
  <si>
    <t>Obveznik:</t>
  </si>
  <si>
    <t>40980 - GRADSKA KNJIŽNICA ZLATAR</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</si>
  <si>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</si>
  <si>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</si>
  <si>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</si>
  <si>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</si>
  <si>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</si>
  <si>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</si>
  <si>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</si>
  <si>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</si>
  <si>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</si>
  <si>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</si>
  <si>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</si>
  <si>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</si>
  <si>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</si>
  <si>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</si>
  <si>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</si>
  <si>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</si>
  <si>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</si>
  <si>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</si>
  <si>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</si>
  <si>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</si>
  <si>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</si>
  <si>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</si>
  <si>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</si>
  <si>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</si>
  <si>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</si>
  <si>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</si>
  <si>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</si>
  <si>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</si>
  <si>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</si>
  <si>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</si>
  <si>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</si>
  <si>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</si>
  <si>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</si>
  <si>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</si>
  <si>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</si>
  <si>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</si>
  <si>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</si>
  <si>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</si>
  <si>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</si>
  <si>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</si>
  <si>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</si>
  <si>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</si>
  <si>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</si>
  <si>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</si>
  <si>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</si>
  <si>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</si>
  <si>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</si>
  <si>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</si>
  <si>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</si>
  <si>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</si>
  <si>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</si>
  <si>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</si>
  <si>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</si>
  <si>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</si>
  <si>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</si>
  <si>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</si>
  <si>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</si>
  <si>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</si>
  <si>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</si>
  <si>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</si>
  <si>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</si>
  <si>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</si>
  <si>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</si>
  <si>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</si>
  <si>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</si>
  <si>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</si>
  <si>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</si>
  <si>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</si>
  <si>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</si>
  <si>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</si>
  <si>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</si>
  <si>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</si>
  <si>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</si>
  <si>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</si>
  <si>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</si>
  <si>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</si>
  <si>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</si>
  <si>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</si>
  <si>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</si>
  <si>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</si>
  <si>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</si>
  <si>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</si>
  <si>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</si>
  <si>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</si>
  <si>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</si>
  <si>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</si>
  <si>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</si>
  <si>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</si>
  <si>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</si>
  <si>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</si>
  <si>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</si>
  <si>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</si>
  <si>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</si>
  <si>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</si>
  <si>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</si>
  <si>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</si>
  <si>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</si>
  <si>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</si>
  <si>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</si>
  <si>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</si>
  <si>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</si>
  <si>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</si>
  <si>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</si>
  <si>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</si>
  <si>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</si>
  <si>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</si>
  <si>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</si>
  <si>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</si>
  <si>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</si>
  <si>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</si>
  <si>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</si>
  <si>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</si>
  <si>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</si>
  <si>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</si>
  <si>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</si>
  <si>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</si>
  <si>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</si>
  <si>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</si>
  <si>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</si>
  <si>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</si>
  <si>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</si>
  <si>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</si>
  <si>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</si>
  <si>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</si>
  <si>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</si>
  <si>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</si>
  <si>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</si>
  <si>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</si>
  <si>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</si>
  <si>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</si>
  <si>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</si>
  <si>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</si>
  <si>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</si>
  <si>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</si>
  <si>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</si>
  <si>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</si>
  <si>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</si>
  <si>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</si>
  <si>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</si>
  <si>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</si>
  <si>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</si>
  <si>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</si>
  <si>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</si>
  <si>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</si>
  <si>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</si>
  <si>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</si>
  <si>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</si>
  <si>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</si>
  <si>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</si>
  <si>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</si>
  <si>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</si>
  <si>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</si>
  <si>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</si>
  <si>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</si>
  <si>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</si>
  <si>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</si>
  <si>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</si>
  <si>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</si>
  <si>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</si>
  <si>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</si>
  <si>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</si>
  <si>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</si>
  <si>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</si>
  <si>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</si>
  <si>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</si>
  <si>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</si>
  <si>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</si>
  <si>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</si>
  <si>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</si>
  <si>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</si>
  <si>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</si>
  <si>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</si>
  <si>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</si>
  <si>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</si>
  <si>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</si>
  <si>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</si>
  <si>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</si>
  <si>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</si>
  <si>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</si>
  <si>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</si>
  <si>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</si>
  <si>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</si>
  <si>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</si>
  <si>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</si>
  <si>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</si>
  <si>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</si>
  <si>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</si>
  <si>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</si>
  <si>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</si>
  <si>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</si>
  <si>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</si>
  <si>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</si>
  <si>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</si>
  <si>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</si>
  <si>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</si>
  <si>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</si>
  <si>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</si>
  <si>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</si>
  <si>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</si>
  <si>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</si>
  <si>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</si>
  <si>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</si>
  <si>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</si>
  <si>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</si>
  <si>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</si>
  <si>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</si>
  <si>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</si>
  <si>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</si>
  <si>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</si>
  <si>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</si>
  <si>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</si>
  <si>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</si>
  <si>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</si>
  <si>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</si>
  <si>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</si>
  <si>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</si>
  <si>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</si>
  <si>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</si>
  <si>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</si>
  <si>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</si>
  <si>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</si>
  <si>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</si>
  <si>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</si>
  <si>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</si>
  <si>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</si>
  <si>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</si>
  <si>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</si>
  <si>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</si>
  <si>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</si>
  <si>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</si>
  <si>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</si>
  <si>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</si>
  <si>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</si>
  <si>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</si>
  <si>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</si>
  <si>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</si>
  <si>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</si>
  <si>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</si>
  <si>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</si>
  <si>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</si>
  <si>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</si>
  <si>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</si>
  <si>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</si>
  <si>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</si>
  <si>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</si>
  <si>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</si>
  <si>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</si>
  <si>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</si>
  <si>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</si>
  <si>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</si>
  <si>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</si>
  <si>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</si>
  <si>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</si>
  <si>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</si>
  <si>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</si>
  <si>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</si>
  <si>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</si>
  <si>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</si>
  <si>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</si>
  <si>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</si>
  <si>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</si>
  <si>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</si>
  <si>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</si>
  <si>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</si>
  <si>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</si>
  <si>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</si>
  <si>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</si>
  <si>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</si>
  <si>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</si>
  <si>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</si>
  <si>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</si>
  <si>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</si>
  <si>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</si>
  <si>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</si>
  <si>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</si>
  <si>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</si>
  <si>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</si>
  <si>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</si>
  <si>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</si>
  <si>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</si>
  <si>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</si>
  <si>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</si>
  <si>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</si>
  <si>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</si>
  <si>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</si>
  <si>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</si>
  <si>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</si>
  <si>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</si>
  <si>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</si>
  <si>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</si>
  <si>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</si>
  <si>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</si>
  <si>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</si>
  <si>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</si>
  <si>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</si>
  <si>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</si>
  <si>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</si>
  <si>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</si>
  <si>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</si>
  <si>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</si>
  <si>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</si>
  <si>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</si>
  <si>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</si>
  <si>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</si>
  <si>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</si>
  <si>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</si>
  <si>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</si>
  <si>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</si>
  <si>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</si>
  <si>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</si>
  <si>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</si>
  <si>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</si>
  <si>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</si>
  <si>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</si>
  <si>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</si>
  <si>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</si>
  <si>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</si>
  <si>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</si>
  <si>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</si>
  <si>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</si>
  <si>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</si>
  <si>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</si>
  <si>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</si>
  <si>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</si>
  <si>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</si>
  <si>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</si>
  <si>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</si>
  <si>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</si>
  <si>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</si>
  <si>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</si>
  <si>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</si>
  <si>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</si>
  <si>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</si>
  <si>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</si>
  <si>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</si>
  <si>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</si>
  <si>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</si>
  <si>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</si>
  <si>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</si>
  <si>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</si>
  <si>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</si>
  <si>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</si>
  <si>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</si>
  <si>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</si>
  <si>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</si>
  <si>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</si>
  <si>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</si>
  <si>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</si>
  <si>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</si>
  <si>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</si>
  <si>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</si>
  <si>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</si>
  <si>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</si>
  <si>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</si>
  <si>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</si>
  <si>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</si>
  <si>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</si>
  <si>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</si>
  <si>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</si>
  <si>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</si>
  <si>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</si>
  <si>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</si>
  <si>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</si>
  <si>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</si>
  <si>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</si>
  <si>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</si>
  <si>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</si>
  <si>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</si>
  <si>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</si>
  <si>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</si>
  <si>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</si>
  <si>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</si>
  <si>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</si>
  <si>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</si>
  <si>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</si>
  <si>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</si>
  <si>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</si>
  <si>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</si>
  <si>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</si>
  <si>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</si>
  <si>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</si>
  <si>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</si>
  <si>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</si>
  <si>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</si>
  <si>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</si>
  <si>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</si>
  <si>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</si>
  <si>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</si>
  <si>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</si>
  <si>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</si>
  <si>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</si>
  <si>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</si>
  <si>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</si>
  <si>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</si>
  <si>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</si>
  <si>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</si>
  <si>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</si>
  <si>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</si>
  <si>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</si>
  <si>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</si>
  <si>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</si>
  <si>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</si>
  <si>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</si>
  <si>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</si>
  <si>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</si>
  <si>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</si>
  <si>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</si>
  <si>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</si>
  <si>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</si>
  <si>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</si>
  <si>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</si>
  <si>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</si>
  <si>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</si>
  <si>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</si>
  <si>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</si>
  <si>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</si>
  <si>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</si>
  <si>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</si>
  <si>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</si>
  <si>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</si>
  <si>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</si>
  <si>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</si>
  <si>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</si>
  <si>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</si>
  <si>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</si>
  <si>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</si>
  <si>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</si>
  <si>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</si>
  <si>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</si>
  <si>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</si>
  <si>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</si>
  <si>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</si>
  <si>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</si>
  <si>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</si>
  <si>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</si>
  <si>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</si>
  <si>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</si>
  <si>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</si>
  <si>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</si>
  <si>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</si>
  <si>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</si>
  <si>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</si>
  <si>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</si>
  <si>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</si>
  <si>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</si>
  <si>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</si>
  <si>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</si>
  <si>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</si>
  <si>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</si>
  <si>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</si>
  <si>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</si>
  <si>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</si>
  <si>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</si>
  <si>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</si>
  <si>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</si>
  <si>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</si>
  <si>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</si>
  <si>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</si>
  <si>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</si>
  <si>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</si>
  <si>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</si>
  <si>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</si>
  <si>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</si>
  <si>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</si>
  <si>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</si>
  <si>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</si>
  <si>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</si>
  <si>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</si>
  <si>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</si>
  <si>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</si>
  <si>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</si>
  <si>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</si>
  <si>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</si>
  <si>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</si>
  <si>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</si>
  <si>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</si>
  <si>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</si>
  <si>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</si>
  <si>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</si>
  <si>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</si>
  <si>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</si>
  <si>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</si>
  <si>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</si>
  <si>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</si>
  <si>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</si>
  <si>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</si>
  <si>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</si>
  <si>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</si>
  <si>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</si>
  <si>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</si>
  <si>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</si>
  <si>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</si>
  <si>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</si>
  <si>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</si>
  <si>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</si>
  <si>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</si>
  <si>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</si>
  <si>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</si>
  <si>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</si>
  <si>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</si>
  <si>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</si>
  <si>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</si>
  <si>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</si>
  <si>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</si>
  <si>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</si>
  <si>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</si>
  <si>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</si>
  <si>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</si>
  <si>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</si>
  <si>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</si>
  <si>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</si>
  <si>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</si>
  <si>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</si>
  <si>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</si>
  <si>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</si>
  <si>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</si>
  <si>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</si>
  <si>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</si>
  <si>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</si>
  <si>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</si>
  <si>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</si>
  <si>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</si>
  <si>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</si>
  <si>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</si>
  <si>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</si>
  <si>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</si>
  <si>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</si>
  <si>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</si>
  <si>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</si>
  <si>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</si>
  <si>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</si>
  <si>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</si>
  <si>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</si>
  <si>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</si>
  <si>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</si>
  <si>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</si>
  <si>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</si>
  <si>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</si>
  <si>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</si>
  <si>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</si>
  <si>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</si>
  <si>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</si>
  <si>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</si>
  <si>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</si>
  <si>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</si>
  <si>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</si>
  <si>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</si>
  <si>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</si>
  <si>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</si>
  <si>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</si>
  <si>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</si>
  <si>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</si>
  <si>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</si>
  <si>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</si>
  <si>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</si>
  <si>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</si>
  <si>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</si>
  <si>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</si>
  <si>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</si>
  <si>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</si>
  <si>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</si>
  <si>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</si>
  <si>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</si>
  <si>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</si>
  <si>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</si>
  <si>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</si>
  <si>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</si>
  <si>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</si>
  <si>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</si>
  <si>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</si>
  <si>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</si>
  <si>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</si>
  <si>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</si>
  <si>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</si>
  <si>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</si>
  <si>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</si>
  <si>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</si>
  <si>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</si>
  <si>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</si>
  <si>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</si>
  <si>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</si>
  <si>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</si>
  <si>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</si>
  <si>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</si>
  <si>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</si>
  <si>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</si>
  <si>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</si>
  <si>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</si>
  <si>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</si>
  <si>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</si>
  <si>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</si>
  <si>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</si>
  <si>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</si>
  <si>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</si>
  <si>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</si>
  <si>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</si>
  <si>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</si>
  <si>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</si>
  <si>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</si>
  <si>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</si>
  <si>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</si>
  <si>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</si>
  <si>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</si>
  <si>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</si>
  <si>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</si>
  <si>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</si>
  <si>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</si>
  <si>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</si>
  <si>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</si>
  <si>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</si>
  <si>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</si>
  <si>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</si>
  <si>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</si>
  <si>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</si>
  <si>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</si>
  <si>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</si>
  <si>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</si>
  <si>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</si>
  <si>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</si>
  <si>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</si>
  <si>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</si>
  <si>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</si>
  <si>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</si>
  <si>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</si>
  <si>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</si>
  <si>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</si>
  <si>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</si>
  <si>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</si>
  <si>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</si>
  <si>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</si>
  <si>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</si>
  <si>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</si>
  <si>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</si>
  <si>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</si>
  <si>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</si>
  <si>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</si>
  <si>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</si>
  <si>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</si>
  <si>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</si>
  <si>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</si>
  <si>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</si>
  <si>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</si>
  <si>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</si>
  <si>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</si>
  <si>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</si>
  <si>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</si>
  <si>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</si>
  <si>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</si>
  <si>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</si>
  <si>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</si>
  <si>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</si>
  <si>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</si>
  <si>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</si>
  <si>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</si>
  <si>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</si>
  <si>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</si>
  <si>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</si>
  <si>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</si>
  <si>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</si>
  <si>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</si>
  <si>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</si>
  <si>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</si>
  <si>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</si>
  <si>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</si>
  <si>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</si>
  <si>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</si>
  <si>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</si>
  <si>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</si>
  <si>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</si>
  <si>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</si>
  <si>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</si>
  <si>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</si>
  <si>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</si>
  <si>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</si>
  <si>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</si>
  <si>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</si>
  <si>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</si>
  <si>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</si>
  <si>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</si>
  <si>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</si>
  <si>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</si>
  <si>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</si>
  <si>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</si>
  <si>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</si>
  <si>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</si>
  <si>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</si>
  <si>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</si>
  <si>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</si>
  <si>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</si>
  <si>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</si>
  <si>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</si>
  <si>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</si>
  <si>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</si>
  <si>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</si>
  <si>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</si>
  <si>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</si>
  <si>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</si>
  <si>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</si>
  <si>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</si>
  <si>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</si>
  <si>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</si>
  <si>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</si>
  <si>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</si>
  <si>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</si>
  <si>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</si>
  <si>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</si>
  <si>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</si>
  <si>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</si>
  <si>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</si>
  <si>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</si>
  <si>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</si>
  <si>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</si>
  <si>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</si>
  <si>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</si>
  <si>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</si>
  <si>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</si>
  <si>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</si>
  <si>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</si>
  <si>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</si>
  <si>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</si>
  <si>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</si>
  <si>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</si>
  <si>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</si>
  <si>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</si>
  <si>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</si>
  <si>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</si>
  <si>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</si>
  <si>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</si>
  <si>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</si>
  <si>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</si>
  <si>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</si>
  <si>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</si>
  <si>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</si>
  <si>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</si>
  <si>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</si>
  <si>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</si>
  <si>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</si>
  <si>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</si>
  <si>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</si>
  <si>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</si>
  <si>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</si>
  <si>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</si>
  <si>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</si>
  <si>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</si>
  <si>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</si>
  <si>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</si>
  <si>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</si>
  <si>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</si>
  <si>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</si>
  <si>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</si>
  <si>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</si>
  <si>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</si>
  <si>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</si>
  <si>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</si>
  <si>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</si>
  <si>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</si>
  <si>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</si>
  <si>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</si>
  <si>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</si>
  <si>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</si>
  <si>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</si>
  <si>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</si>
  <si>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</si>
  <si>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</si>
  <si>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</si>
  <si>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</si>
  <si>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</si>
  <si>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</si>
  <si>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</si>
  <si>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</si>
  <si>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</si>
  <si>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</si>
  <si>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</si>
  <si>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</si>
  <si>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</si>
  <si>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</si>
  <si>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</si>
  <si>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</si>
  <si>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</si>
  <si>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</si>
  <si>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</si>
  <si>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</si>
  <si>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</si>
  <si>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</si>
  <si>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</si>
  <si>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</si>
  <si>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</si>
  <si>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</si>
  <si>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</si>
  <si>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</si>
  <si>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</si>
  <si>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</si>
  <si>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</si>
  <si>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</si>
  <si>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</si>
  <si>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</si>
  <si>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</si>
  <si>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</si>
  <si>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</si>
  <si>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</si>
  <si>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</si>
  <si>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</si>
  <si>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</si>
  <si>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</si>
  <si>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</si>
  <si>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</si>
  <si>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</si>
  <si>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</si>
  <si>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</si>
  <si>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</si>
  <si>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</si>
  <si>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</si>
  <si>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</si>
  <si>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</si>
  <si>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</si>
  <si>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</si>
  <si>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</si>
  <si>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</si>
  <si>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</si>
  <si>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</si>
  <si>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</si>
  <si>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</si>
  <si>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</si>
  <si>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</si>
  <si>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</si>
  <si>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</si>
  <si>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</si>
  <si>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</si>
  <si>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</si>
  <si>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</si>
  <si>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</si>
  <si>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</si>
  <si>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</si>
  <si>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</si>
  <si>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</si>
  <si>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</si>
  <si>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</si>
  <si>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</si>
  <si>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</si>
  <si>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</si>
  <si>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</si>
  <si>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</si>
  <si>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</si>
  <si>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</si>
  <si>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</si>
  <si>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</si>
  <si>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</si>
  <si>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</si>
  <si>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</si>
  <si>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</si>
  <si>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</si>
  <si>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</si>
  <si>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</si>
  <si>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</si>
  <si>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</si>
  <si>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</si>
  <si>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</si>
  <si>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</si>
  <si>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</si>
  <si>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</si>
  <si>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</si>
  <si>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</si>
  <si>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</si>
  <si>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</si>
  <si>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</si>
  <si>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</si>
  <si>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</si>
  <si>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</si>
  <si>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</si>
  <si>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</si>
  <si>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</si>
  <si>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</si>
  <si>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</si>
  <si>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</si>
  <si>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</si>
  <si>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</si>
  <si>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</si>
  <si>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</si>
  <si>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</si>
  <si>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</si>
  <si>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</si>
  <si>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</si>
  <si>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</si>
  <si>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</si>
  <si>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</si>
  <si>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</si>
  <si>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</si>
  <si>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</si>
  <si>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</si>
  <si>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</si>
  <si>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</si>
  <si>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</si>
  <si>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</si>
  <si>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</si>
  <si>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</si>
  <si>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</si>
  <si>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</si>
  <si>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</si>
  <si>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</si>
  <si>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</si>
  <si>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</si>
  <si>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</si>
  <si>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</si>
  <si>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</si>
  <si>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</si>
  <si>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</si>
  <si>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</si>
  <si>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</si>
  <si>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</si>
  <si>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</si>
  <si>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</si>
  <si>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</si>
  <si>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</si>
  <si>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</si>
  <si>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</si>
  <si>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</si>
  <si>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</si>
  <si>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</si>
  <si>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</si>
  <si>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</si>
  <si>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</si>
  <si>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</si>
  <si>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</si>
  <si>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</si>
  <si>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</si>
  <si>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</si>
  <si>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</si>
  <si>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</si>
  <si>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</si>
  <si>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</si>
  <si>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</si>
  <si>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</si>
  <si>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</si>
  <si>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</si>
  <si>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</si>
  <si>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</si>
  <si>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</si>
  <si>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</si>
  <si>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</si>
  <si>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</si>
  <si>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</si>
  <si>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</si>
  <si>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</si>
  <si>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</si>
  <si>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</si>
  <si>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</si>
  <si>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</si>
  <si>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</si>
  <si>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</si>
  <si>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</si>
  <si>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</si>
  <si>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</si>
  <si>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</si>
  <si>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</si>
  <si>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</si>
  <si>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</si>
  <si>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</si>
  <si>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</si>
  <si>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</si>
  <si>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</si>
  <si>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</si>
  <si>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</si>
  <si>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</si>
  <si>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</si>
  <si>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</si>
  <si>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</si>
  <si>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</si>
  <si>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</si>
  <si>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</si>
  <si>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</si>
  <si>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</si>
  <si>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</si>
  <si>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</si>
  <si>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</si>
  <si>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</si>
  <si>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</si>
  <si>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</si>
  <si>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</si>
  <si>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</si>
  <si>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</si>
  <si>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</si>
  <si>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</si>
  <si>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</si>
  <si>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</si>
  <si>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</si>
  <si>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</si>
  <si>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</si>
  <si>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</si>
  <si>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</si>
  <si>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</si>
  <si>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</si>
  <si>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</si>
  <si>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</si>
  <si>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</si>
  <si>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</si>
  <si>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</si>
  <si>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</si>
  <si>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</si>
  <si>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</si>
  <si>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</si>
  <si>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</si>
  <si>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</si>
  <si>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</si>
  <si>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</si>
  <si>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</si>
  <si>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</si>
  <si>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</si>
  <si>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</si>
  <si>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</si>
  <si>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</si>
  <si>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</si>
  <si>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</si>
  <si>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</si>
  <si>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</si>
  <si>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</si>
  <si>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</si>
  <si>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</si>
  <si>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</si>
  <si>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</si>
  <si>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</si>
  <si>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</si>
  <si>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</si>
  <si>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</si>
  <si>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</si>
  <si>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</si>
  <si>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</si>
  <si>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</si>
  <si>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</si>
  <si>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</si>
  <si>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</si>
  <si>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</si>
  <si>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</si>
  <si>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</si>
  <si>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</si>
  <si>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</si>
  <si>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</si>
  <si>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</si>
  <si>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</si>
  <si>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</si>
  <si>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</si>
  <si>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</si>
  <si>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</si>
  <si>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</si>
  <si>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</si>
  <si>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</si>
  <si>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</si>
  <si>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</si>
  <si>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</si>
  <si>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</si>
  <si>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</si>
  <si>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</si>
  <si>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</si>
  <si>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</si>
  <si>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</si>
  <si>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</si>
  <si>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</si>
  <si>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</si>
  <si>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</si>
  <si>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</si>
  <si>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</si>
  <si>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</si>
  <si>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</si>
  <si>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</si>
  <si>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</si>
  <si>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</si>
  <si>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</si>
  <si>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</si>
  <si>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</si>
  <si>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</si>
  <si>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</si>
  <si>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</si>
  <si>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</si>
  <si>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</si>
  <si>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</si>
  <si>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</si>
  <si>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</si>
  <si>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</si>
  <si>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</si>
  <si>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</si>
  <si>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</si>
  <si>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</si>
  <si>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</si>
  <si>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</si>
  <si>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</si>
  <si>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</si>
  <si>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</si>
  <si>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</si>
  <si>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</si>
  <si>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</si>
  <si>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</si>
  <si>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</si>
  <si>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</si>
  <si>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</si>
  <si>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</si>
  <si>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</si>
  <si>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</si>
  <si>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</si>
  <si>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</si>
  <si>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</si>
  <si>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</si>
  <si>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</si>
  <si>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</si>
  <si>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</si>
  <si>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</si>
  <si>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</si>
  <si>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</si>
  <si>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</si>
  <si>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</si>
  <si>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</si>
  <si>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</si>
  <si>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</si>
  <si>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</si>
  <si>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</si>
  <si>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</si>
  <si>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</si>
  <si>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</si>
  <si>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</si>
  <si>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</si>
  <si>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</si>
  <si>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</si>
  <si>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</si>
  <si>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</si>
  <si>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</si>
  <si>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</si>
  <si>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</si>
  <si>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</si>
  <si>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</si>
  <si>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</si>
  <si>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</si>
  <si>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</si>
  <si>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</si>
  <si>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</si>
  <si>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</si>
  <si>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</si>
  <si>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</si>
  <si>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</si>
  <si>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</si>
  <si>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</si>
  <si>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</si>
  <si>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</si>
  <si>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</si>
  <si>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</si>
  <si>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</si>
  <si>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</si>
  <si>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</si>
  <si>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</si>
  <si>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</si>
  <si>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</si>
  <si>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</si>
  <si>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</si>
  <si>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</si>
  <si>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</si>
  <si>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</si>
  <si>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</si>
  <si>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</si>
  <si>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</si>
  <si>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</si>
  <si>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</si>
  <si>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</si>
  <si>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</si>
  <si>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</si>
  <si>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</si>
  <si>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</si>
  <si>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</si>
  <si>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</si>
  <si>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</si>
  <si>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</si>
  <si>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</si>
  <si>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</si>
  <si>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</si>
  <si>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</si>
  <si>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</si>
  <si>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</si>
  <si>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</si>
  <si>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</si>
  <si>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</si>
  <si>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</si>
  <si>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</si>
  <si>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</si>
  <si>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</si>
  <si>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</si>
  <si>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</si>
  <si>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</si>
  <si>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</si>
  <si>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</si>
  <si>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</si>
  <si>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</si>
  <si>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</si>
  <si>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</si>
  <si>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</si>
  <si>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</si>
  <si>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</si>
  <si>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</si>
  <si>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</si>
  <si>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</si>
  <si>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</si>
  <si>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</si>
  <si>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</si>
  <si>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</si>
  <si>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</si>
  <si>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</si>
  <si>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</si>
  <si>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</si>
  <si>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</si>
  <si>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</si>
  <si>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</si>
  <si>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</si>
  <si>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</si>
  <si>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</si>
  <si>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</si>
  <si>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</si>
  <si>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</si>
  <si>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</si>
  <si>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</si>
  <si>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</si>
  <si>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</si>
  <si>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</si>
  <si>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</si>
  <si>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</si>
  <si>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</si>
  <si>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</si>
  <si>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</si>
  <si>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</si>
  <si>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</si>
  <si>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</si>
  <si>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</si>
  <si>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</si>
  <si>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</si>
  <si>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</si>
  <si>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</si>
  <si>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</si>
  <si>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</si>
  <si>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</si>
  <si>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</si>
  <si>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</si>
  <si>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</si>
  <si>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</si>
  <si>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</si>
  <si>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</si>
  <si>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</si>
  <si>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</si>
  <si>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</si>
  <si>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</si>
  <si>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</si>
  <si>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</si>
  <si>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</si>
  <si>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</si>
  <si>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</si>
  <si>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</si>
  <si>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</si>
  <si>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</si>
  <si>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</si>
  <si>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</si>
  <si>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</si>
  <si>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</si>
  <si>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</si>
  <si>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</si>
  <si>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</si>
  <si>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</si>
  <si>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</si>
  <si>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</si>
  <si>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</si>
  <si>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</si>
  <si>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</si>
  <si>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</si>
  <si>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</si>
  <si>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</si>
  <si>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</si>
  <si>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</si>
  <si>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</si>
  <si>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</si>
  <si>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</si>
  <si>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</si>
  <si>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</si>
  <si>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</si>
  <si>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</si>
  <si>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</si>
  <si>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</si>
  <si>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</si>
  <si>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</si>
  <si>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</si>
  <si>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</si>
  <si>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</si>
  <si>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</si>
  <si>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</si>
  <si>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</si>
  <si>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</si>
  <si>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</si>
  <si>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</si>
  <si>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</si>
  <si>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</si>
  <si>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</si>
  <si>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</si>
  <si>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</si>
  <si>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</si>
  <si>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</si>
  <si>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</si>
  <si>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</si>
  <si>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</si>
  <si>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</si>
  <si>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</si>
  <si>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</si>
  <si>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</si>
  <si>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</si>
  <si>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</si>
  <si>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</si>
  <si>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</si>
  <si>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</si>
  <si>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</si>
  <si>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</si>
  <si>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</si>
  <si>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</si>
  <si>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</si>
  <si>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</si>
  <si>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</si>
  <si>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</si>
  <si>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</si>
  <si>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</si>
  <si>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</si>
  <si>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</si>
  <si>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</si>
  <si>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</si>
  <si>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</si>
  <si>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</si>
  <si>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</si>
  <si>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</si>
  <si>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</si>
  <si>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</si>
  <si>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</si>
  <si>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</si>
  <si>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</si>
  <si>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</si>
  <si>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</si>
  <si>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</si>
  <si>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</si>
  <si>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</si>
  <si>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</si>
  <si>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</si>
  <si>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</si>
  <si>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</si>
  <si>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</si>
  <si>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</si>
  <si>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</si>
  <si>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</si>
  <si>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</si>
  <si>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</si>
  <si>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</si>
  <si>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</si>
  <si>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</si>
  <si>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</si>
  <si>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</si>
  <si>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</si>
  <si>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</si>
  <si>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</si>
  <si>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</si>
  <si>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</si>
  <si>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</si>
  <si>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</si>
  <si>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</si>
  <si>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</si>
  <si>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</si>
  <si>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</si>
  <si>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</si>
  <si>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</si>
  <si>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</si>
  <si>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</si>
  <si>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</si>
  <si>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</si>
  <si>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</si>
  <si>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</si>
  <si>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</si>
  <si>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</si>
  <si>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</si>
  <si>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</si>
  <si>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</si>
  <si>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</si>
  <si>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</si>
  <si>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</si>
  <si>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</si>
  <si>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</si>
  <si>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</si>
  <si>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</si>
  <si>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</si>
  <si>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</si>
  <si>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</si>
  <si>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</si>
  <si>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</si>
  <si>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</si>
  <si>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</si>
  <si>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</si>
  <si>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</si>
  <si>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</si>
  <si>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</si>
  <si>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</si>
  <si>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</si>
  <si>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</si>
  <si>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</si>
  <si>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</si>
  <si>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</si>
  <si>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</si>
  <si>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</si>
  <si>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</si>
  <si>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</si>
  <si>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</si>
  <si>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</si>
  <si>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</si>
  <si>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</si>
  <si>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</si>
  <si>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</si>
  <si>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</si>
  <si>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</si>
  <si>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</si>
  <si>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</si>
  <si>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</si>
  <si>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</si>
  <si>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</si>
  <si>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</si>
  <si>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</si>
  <si>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</si>
  <si>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</si>
  <si>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</si>
  <si>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</si>
  <si>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</si>
  <si>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</si>
  <si>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</si>
  <si>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</si>
  <si>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</si>
  <si>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</si>
  <si>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</si>
  <si>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</si>
  <si>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</si>
  <si>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</si>
  <si>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</si>
  <si>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</si>
  <si>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</si>
  <si>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</si>
  <si>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</si>
  <si>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</si>
  <si>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</si>
  <si>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</si>
  <si>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</si>
  <si>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</si>
  <si>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</si>
  <si>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</si>
  <si>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</si>
  <si>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</si>
  <si>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</si>
  <si>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</si>
  <si>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</si>
  <si>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</si>
  <si>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</si>
  <si>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</si>
  <si>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</si>
  <si>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</si>
  <si>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</si>
  <si>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</si>
  <si>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</si>
  <si>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</si>
  <si>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</si>
  <si>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</si>
  <si>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</si>
  <si>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</si>
  <si>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</si>
  <si>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</si>
  <si>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</si>
  <si>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</si>
  <si>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</si>
  <si>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</si>
  <si>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</si>
  <si>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</si>
  <si>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</si>
  <si>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</si>
  <si>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</si>
  <si>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</si>
  <si>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</si>
  <si>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</si>
  <si>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</si>
  <si>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</si>
  <si>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</si>
  <si>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</si>
  <si>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</si>
  <si>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</si>
  <si>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</si>
  <si>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</si>
  <si>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</si>
  <si>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</si>
  <si>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</si>
  <si>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</si>
  <si>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</si>
  <si>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</si>
  <si>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</si>
  <si>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</si>
  <si>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</si>
  <si>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</si>
  <si>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</si>
  <si>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</si>
  <si>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</si>
  <si>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</si>
  <si>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</si>
  <si>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</si>
  <si>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</si>
  <si>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</si>
  <si>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</si>
  <si>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</si>
  <si>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</si>
  <si>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</si>
  <si>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</si>
  <si>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</si>
  <si>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</si>
  <si>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</si>
  <si>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</si>
  <si>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</si>
  <si>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</si>
  <si>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</si>
  <si>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</si>
  <si>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</si>
  <si>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</si>
  <si>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</si>
  <si>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</si>
  <si>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</si>
  <si>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</si>
  <si>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</si>
  <si>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</si>
  <si>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</si>
  <si>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</si>
  <si>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</si>
  <si>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</si>
  <si>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</si>
  <si>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</si>
  <si>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</si>
  <si>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</si>
  <si>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</si>
  <si>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</si>
  <si>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</si>
  <si>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</si>
  <si>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</si>
  <si>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</si>
  <si>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</si>
  <si>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</si>
  <si>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</si>
  <si>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</si>
  <si>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</si>
  <si>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</si>
  <si>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</si>
  <si>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</si>
  <si>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</si>
  <si>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</si>
  <si>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</si>
  <si>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</si>
  <si>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</si>
  <si>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</si>
  <si>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</si>
  <si>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</si>
  <si>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</si>
  <si>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</si>
  <si>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</si>
  <si>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</si>
  <si>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</si>
  <si>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</si>
  <si>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</si>
  <si>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</si>
  <si>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</si>
  <si>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</si>
  <si>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</si>
  <si>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</si>
  <si>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</si>
  <si>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</si>
  <si>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</si>
  <si>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</si>
  <si>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</si>
  <si>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</si>
  <si>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</si>
  <si>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</si>
  <si>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</si>
  <si>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</si>
  <si>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</si>
  <si>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</si>
  <si>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</si>
  <si>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</si>
  <si>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</si>
  <si>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</si>
  <si>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</si>
  <si>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</si>
  <si>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</si>
  <si>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</si>
  <si>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</si>
  <si>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</si>
  <si>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</si>
  <si>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</si>
  <si>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</si>
  <si>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</si>
  <si>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</si>
  <si>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</si>
  <si>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</si>
  <si>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</si>
  <si>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</si>
  <si>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</si>
  <si>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</si>
  <si>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</si>
  <si>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</si>
  <si>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</si>
  <si>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</si>
  <si>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</si>
  <si>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</si>
  <si>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</si>
  <si>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</si>
  <si>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</si>
  <si>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</si>
  <si>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</si>
  <si>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</si>
  <si>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</si>
  <si>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</si>
  <si>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</si>
  <si>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</si>
  <si>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</si>
  <si>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</si>
  <si>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</si>
  <si>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</si>
  <si>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</si>
  <si>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</si>
  <si>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</si>
  <si>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</si>
  <si>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</si>
  <si>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</si>
  <si>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</si>
  <si>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</si>
  <si>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</si>
  <si>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</si>
  <si>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</si>
  <si>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</si>
  <si>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</si>
  <si>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</si>
  <si>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</si>
  <si>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</si>
  <si>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</si>
  <si>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</si>
  <si>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</si>
  <si>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</si>
  <si>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</si>
  <si>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</si>
  <si>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</si>
  <si>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</si>
  <si>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</si>
  <si>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</si>
  <si>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</si>
  <si>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</si>
  <si>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</si>
  <si>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</si>
  <si>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</si>
  <si>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</si>
  <si>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</si>
  <si>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</si>
  <si>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</si>
  <si>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</si>
  <si>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</si>
  <si>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</si>
  <si>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</si>
  <si>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</si>
  <si>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</si>
  <si>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</si>
  <si>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</si>
  <si>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</si>
  <si>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</si>
  <si>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</si>
  <si>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</si>
  <si>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</si>
  <si>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</si>
  <si>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</si>
  <si>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</si>
  <si>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</si>
  <si>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</si>
  <si>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</si>
  <si>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</si>
  <si>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</si>
  <si>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</si>
  <si>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</si>
  <si>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</si>
  <si>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</si>
  <si>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</si>
  <si>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</si>
  <si>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</si>
  <si>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</si>
  <si>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</si>
  <si>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</si>
  <si>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</si>
  <si>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</si>
  <si>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</si>
  <si>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</si>
  <si>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</si>
  <si>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</si>
  <si>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</si>
  <si>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</si>
  <si>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</si>
  <si>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</si>
  <si>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</si>
  <si>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</si>
  <si>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</si>
  <si>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</si>
  <si>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</si>
  <si>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</si>
  <si>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</si>
  <si>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</si>
  <si>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</si>
  <si>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</si>
  <si>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</si>
  <si>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</si>
  <si>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</si>
  <si>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</si>
  <si>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</si>
  <si>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</si>
  <si>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</si>
  <si>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</si>
  <si>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</si>
  <si>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</si>
  <si>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</si>
  <si>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</si>
  <si>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</si>
  <si>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</si>
  <si>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</si>
  <si>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</si>
  <si>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</si>
  <si>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</si>
  <si>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</si>
  <si>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</si>
  <si>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</si>
  <si>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</si>
  <si>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</si>
  <si>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</si>
  <si>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</si>
  <si>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</si>
  <si>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</si>
  <si>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</si>
  <si>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</si>
  <si>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</si>
  <si>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</si>
  <si>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</si>
  <si>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</si>
  <si>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</si>
  <si>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</si>
  <si>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</si>
  <si>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</si>
  <si>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</si>
  <si>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</si>
  <si>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</si>
  <si>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</si>
  <si>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</si>
  <si>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</si>
  <si>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</si>
  <si>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</si>
  <si>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</si>
  <si>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</si>
  <si>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</si>
  <si>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</si>
  <si>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</si>
  <si>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</si>
  <si>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</si>
  <si>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</si>
  <si>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</si>
  <si>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</si>
  <si>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</si>
  <si>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</si>
  <si>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</si>
  <si>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</si>
  <si>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</si>
  <si>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</si>
  <si>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</si>
  <si>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</si>
  <si>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</si>
  <si>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</si>
  <si>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</si>
  <si>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</si>
  <si>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</si>
  <si>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</si>
  <si>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</si>
  <si>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</si>
  <si>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</si>
  <si>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</si>
  <si>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</si>
  <si>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</si>
  <si>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</si>
  <si>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</si>
  <si>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</si>
  <si>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</si>
  <si>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</si>
  <si>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</si>
  <si>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</si>
  <si>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</si>
  <si>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</si>
  <si>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</si>
  <si>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</si>
  <si>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</si>
  <si>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</si>
  <si>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</si>
  <si>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</si>
  <si>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</si>
  <si>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</si>
  <si>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</si>
  <si>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</si>
  <si>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</si>
  <si>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</si>
  <si>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</si>
  <si>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</si>
  <si>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</si>
  <si>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</si>
  <si>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</si>
  <si>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</si>
  <si>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</si>
  <si>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</si>
  <si>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</si>
  <si>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</si>
  <si>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</si>
  <si>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</si>
  <si>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</si>
  <si>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</si>
  <si>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</si>
  <si>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</si>
  <si>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</si>
  <si>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</si>
  <si>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</si>
  <si>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</si>
  <si>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</si>
  <si>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</si>
  <si>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</si>
  <si>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</si>
  <si>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</si>
  <si>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</si>
  <si>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</si>
  <si>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</si>
  <si>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</si>
  <si>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</si>
  <si>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</si>
  <si>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</si>
  <si>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</si>
  <si>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</si>
  <si>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</si>
  <si>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</si>
  <si>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</si>
  <si>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</si>
  <si>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</si>
  <si>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</si>
  <si>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</si>
  <si>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</si>
  <si>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</si>
  <si>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</si>
  <si>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</si>
  <si>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</si>
  <si>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</si>
  <si>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</si>
  <si>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</si>
  <si>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</si>
  <si>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</si>
  <si>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</si>
  <si>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</si>
  <si>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</si>
  <si>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</si>
  <si>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</si>
  <si>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</si>
  <si>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</si>
  <si>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</si>
  <si>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</si>
  <si>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</si>
  <si>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</si>
  <si>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</si>
  <si>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</si>
  <si>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</si>
  <si>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</si>
  <si>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</si>
  <si>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</si>
  <si>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</si>
  <si>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</si>
  <si>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</si>
  <si>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</si>
  <si>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</si>
  <si>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</si>
  <si>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</si>
  <si>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</si>
  <si>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</si>
  <si>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</si>
  <si>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</si>
  <si>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</si>
  <si>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</si>
  <si>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</si>
  <si>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</si>
  <si>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</si>
  <si>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</si>
  <si>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</si>
  <si>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</si>
  <si>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</si>
  <si>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</si>
  <si>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</si>
  <si>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</si>
  <si>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</si>
  <si>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</si>
  <si>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</si>
  <si>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</si>
  <si>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</si>
  <si>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</si>
  <si>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</si>
  <si>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</si>
  <si>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</si>
  <si>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</si>
  <si>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</si>
  <si>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</si>
  <si>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</si>
  <si>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</si>
  <si>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</si>
  <si>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</si>
  <si>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</si>
  <si>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</si>
  <si>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</si>
  <si>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</si>
  <si>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</si>
  <si>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</si>
  <si>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</si>
  <si>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</si>
  <si>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</si>
  <si>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</si>
  <si>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</si>
  <si>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</si>
  <si>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</si>
  <si>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</si>
  <si>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</si>
  <si>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</si>
  <si>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</si>
  <si>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</si>
  <si>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</si>
  <si>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</si>
  <si>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</si>
  <si>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</si>
  <si>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</si>
  <si>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</si>
  <si>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</si>
  <si>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</si>
  <si>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</si>
  <si>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</si>
  <si>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</si>
  <si>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</si>
  <si>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</si>
  <si>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</si>
  <si>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</si>
  <si>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</si>
  <si>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</si>
  <si>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</si>
  <si>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</si>
  <si>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</si>
  <si>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</si>
  <si>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</si>
  <si>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</si>
  <si>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</si>
  <si>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</si>
  <si>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</si>
  <si>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</si>
  <si>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</si>
  <si>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</si>
  <si>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</si>
  <si>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</si>
  <si>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</si>
  <si>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</si>
  <si>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</si>
  <si>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</si>
  <si>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</si>
  <si>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</si>
  <si>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</si>
  <si>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</si>
  <si>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</si>
  <si>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</si>
  <si>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</si>
  <si>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</si>
  <si>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PR-RAS</t>
  </si>
  <si>
    <t>BILANCA</t>
  </si>
  <si>
    <t>P-VRIO</t>
  </si>
  <si>
    <t>OBVEZE</t>
  </si>
  <si>
    <t>Kontrole između dva različita obrasca</t>
  </si>
  <si>
    <t>Stanje 1. siječnja</t>
  </si>
  <si>
    <t>Stanje 31. prosinca</t>
  </si>
  <si>
    <t>Iznos povećanja</t>
  </si>
  <si>
    <t>Iznos smanjenja</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</si>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</sst>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6" formatCode="00000"/>
    <numFmt numFmtId="168" formatCode="#,##0.0"/>
  </numFmts>
  <fonts count="8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b/>
      <sz val="10"/>
      <color rgb="FFFF0000"/>
      <name val="Arial"/>
      <family val="2"/>
    </font>
    <font>
      <b/>
      <sz val="8"/>
      <color rgb="FF00B05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59">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8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80"/>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style="thin">
        <color rgb="FF000080"/>
      </right>
      <top style="thin">
        <color rgb="FFC0C0C0"/>
      </top>
      <bottom style="thin">
        <color rgb="FFC0C0C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40">
      <alignment vertical="top"/>
      <protection locked="0"/>
    </xf>
    <xf numFmtId="0" fontId="66" fillId="12" borderId="40"/>
    <xf numFmtId="0" fontId="66" fillId="13" borderId="40"/>
    <xf numFmtId="0" fontId="65" fillId="14" borderId="40"/>
    <xf numFmtId="0" fontId="66" fillId="16" borderId="40"/>
    <xf numFmtId="0" fontId="66" fillId="17" borderId="40"/>
    <xf numFmtId="0" fontId="65" fillId="18" borderId="40"/>
    <xf numFmtId="0" fontId="66" fillId="20" borderId="40"/>
    <xf numFmtId="0" fontId="66" fillId="21" borderId="40"/>
    <xf numFmtId="0" fontId="65" fillId="22" borderId="40"/>
    <xf numFmtId="0" fontId="66" fillId="16" borderId="40"/>
    <xf numFmtId="0" fontId="66" fillId="24" borderId="40"/>
    <xf numFmtId="0" fontId="65" fillId="17" borderId="40"/>
    <xf numFmtId="0" fontId="66" fillId="25" borderId="40"/>
    <xf numFmtId="0" fontId="66" fillId="26" borderId="40"/>
    <xf numFmtId="0" fontId="65" fillId="14" borderId="40"/>
    <xf numFmtId="0" fontId="66" fillId="28" borderId="40"/>
    <xf numFmtId="0" fontId="66" fillId="29" borderId="40"/>
    <xf numFmtId="0" fontId="65" fillId="30" borderId="40"/>
    <xf numFmtId="0" fontId="32" fillId="28" borderId="72"/>
    <xf numFmtId="164" fontId="23" fillId="0" borderId="40"/>
    <xf numFmtId="0" fontId="66" fillId="21" borderId="40"/>
    <xf numFmtId="0" fontId="70" fillId="32" borderId="40"/>
    <xf numFmtId="0" fontId="70" fillId="33" borderId="40"/>
    <xf numFmtId="0" fontId="70" fillId="34" borderId="40"/>
    <xf numFmtId="0" fontId="57" fillId="0" borderId="40">
      <alignment vertical="top"/>
      <protection locked="0"/>
    </xf>
    <xf numFmtId="0" fontId="59" fillId="0" borderId="40">
      <alignment vertical="top"/>
      <protection locked="0"/>
    </xf>
    <xf numFmtId="0" fontId="46" fillId="0" borderId="40"/>
    <xf numFmtId="0" fontId="65" fillId="11" borderId="40"/>
    <xf numFmtId="0" fontId="65" fillId="15" borderId="40"/>
    <xf numFmtId="0" fontId="65" fillId="19" borderId="40"/>
    <xf numFmtId="0" fontId="65" fillId="23" borderId="40"/>
    <xf numFmtId="0" fontId="65" fillId="14" borderId="40"/>
    <xf numFmtId="0" fontId="65" fillId="27" borderId="40"/>
    <xf numFmtId="0" fontId="76" fillId="31" borderId="78"/>
    <xf numFmtId="0" fontId="68" fillId="31" borderId="72"/>
    <xf numFmtId="0" fontId="67" fillId="28" borderId="40"/>
    <xf numFmtId="0" fontId="71" fillId="0" borderId="74"/>
    <xf numFmtId="0" fontId="72" fillId="0" borderId="75"/>
    <xf numFmtId="0" fontId="73" fillId="0" borderId="76"/>
    <xf numFmtId="0" fontId="73" fillId="0" borderId="40"/>
    <xf numFmtId="0" fontId="75" fillId="29" borderId="40"/>
    <xf numFmtId="0" fontId="20" fillId="0" borderId="40"/>
    <xf numFmtId="0" fontId="8" fillId="0" borderId="40"/>
    <xf numFmtId="0" fontId="23" fillId="0" borderId="40"/>
    <xf numFmtId="0" fontId="45" fillId="0" borderId="40"/>
    <xf numFmtId="0" fontId="60" fillId="10" borderId="40"/>
    <xf numFmtId="0" fontId="17" fillId="0" borderId="40"/>
    <xf numFmtId="0" fontId="75" fillId="0" borderId="77"/>
    <xf numFmtId="0" fontId="69" fillId="23" borderId="73"/>
    <xf numFmtId="4" fontId="32" fillId="35" borderId="72">
      <alignment vertical="center"/>
    </xf>
    <xf numFmtId="4" fontId="79" fillId="36" borderId="72">
      <alignment vertical="center"/>
    </xf>
    <xf numFmtId="4" fontId="32" fillId="36" borderId="72">
      <alignment horizontal="left" vertical="center" indent="1"/>
    </xf>
    <xf numFmtId="0" fontId="62" fillId="35" borderId="79">
      <alignment horizontal="left" vertical="top" indent="1"/>
    </xf>
    <xf numFmtId="4" fontId="32" fillId="37" borderId="72">
      <alignment horizontal="left" vertical="center" indent="1"/>
    </xf>
    <xf numFmtId="4" fontId="32" fillId="38" borderId="72">
      <alignment horizontal="right" vertical="center"/>
    </xf>
    <xf numFmtId="4" fontId="32" fillId="39" borderId="72">
      <alignment horizontal="right" vertical="center"/>
    </xf>
    <xf numFmtId="4" fontId="32" fillId="40" borderId="57">
      <alignment horizontal="right" vertical="center"/>
    </xf>
    <xf numFmtId="4" fontId="32" fillId="41" borderId="72">
      <alignment horizontal="right" vertical="center"/>
    </xf>
    <xf numFmtId="4" fontId="32" fillId="42" borderId="72">
      <alignment horizontal="right" vertical="center"/>
    </xf>
    <xf numFmtId="4" fontId="32" fillId="43" borderId="72">
      <alignment horizontal="right" vertical="center"/>
    </xf>
    <xf numFmtId="4" fontId="32" fillId="44" borderId="72">
      <alignment horizontal="right" vertical="center"/>
    </xf>
    <xf numFmtId="4" fontId="32" fillId="45" borderId="72">
      <alignment horizontal="right" vertical="center"/>
    </xf>
    <xf numFmtId="4" fontId="32" fillId="46" borderId="72">
      <alignment horizontal="right" vertical="center"/>
    </xf>
    <xf numFmtId="4" fontId="32" fillId="47" borderId="57">
      <alignment horizontal="left" vertical="center" indent="1"/>
    </xf>
    <xf numFmtId="4" fontId="32" fillId="48" borderId="57">
      <alignment horizontal="left" vertical="center" indent="1"/>
    </xf>
    <xf numFmtId="4" fontId="8" fillId="48" borderId="57">
      <alignment horizontal="left" vertical="center" indent="1"/>
    </xf>
    <xf numFmtId="4" fontId="32" fillId="49" borderId="72">
      <alignment horizontal="right" vertical="center"/>
    </xf>
    <xf numFmtId="4" fontId="32" fillId="50" borderId="57">
      <alignment horizontal="left" vertical="center" indent="1"/>
    </xf>
    <xf numFmtId="4" fontId="32" fillId="49" borderId="57">
      <alignment horizontal="left" vertical="center" indent="1"/>
    </xf>
    <xf numFmtId="0" fontId="32" fillId="51" borderId="72">
      <alignment horizontal="left" vertical="center" indent="1"/>
    </xf>
    <xf numFmtId="0" fontId="32" fillId="48" borderId="79">
      <alignment horizontal="left" vertical="top" indent="1"/>
    </xf>
    <xf numFmtId="0" fontId="32" fillId="52" borderId="72">
      <alignment horizontal="left" vertical="center" indent="1"/>
    </xf>
    <xf numFmtId="0" fontId="32" fillId="49" borderId="79">
      <alignment horizontal="left" vertical="top" indent="1"/>
    </xf>
    <xf numFmtId="0" fontId="32" fillId="53" borderId="72">
      <alignment horizontal="left" vertical="center" indent="1"/>
    </xf>
    <xf numFmtId="0" fontId="32" fillId="53" borderId="79">
      <alignment horizontal="left" vertical="top" indent="1"/>
    </xf>
    <xf numFmtId="0" fontId="32" fillId="50" borderId="72">
      <alignment horizontal="left" vertical="center" indent="1"/>
    </xf>
    <xf numFmtId="0" fontId="32" fillId="50" borderId="79">
      <alignment horizontal="left" vertical="top" indent="1"/>
    </xf>
    <xf numFmtId="0" fontId="32" fillId="54" borderId="80">
      <protection locked="0"/>
    </xf>
    <xf numFmtId="0" fontId="58" fillId="48" borderId="81"/>
    <xf numFmtId="4" fontId="61" fillId="55" borderId="79">
      <alignment vertical="center"/>
    </xf>
    <xf numFmtId="4" fontId="79" fillId="7" borderId="69">
      <alignment vertical="center"/>
    </xf>
    <xf numFmtId="4" fontId="61" fillId="51" borderId="79">
      <alignment horizontal="left" vertical="center" indent="1"/>
    </xf>
    <xf numFmtId="0" fontId="61" fillId="55" borderId="79">
      <alignment horizontal="left" vertical="top" indent="1"/>
    </xf>
    <xf numFmtId="4" fontId="32" fillId="0" borderId="72">
      <alignment horizontal="right" vertical="center"/>
    </xf>
    <xf numFmtId="4" fontId="79" fillId="56" borderId="72">
      <alignment horizontal="right" vertical="center"/>
    </xf>
    <xf numFmtId="4" fontId="32" fillId="37" borderId="72">
      <alignment horizontal="left" vertical="center" indent="1"/>
    </xf>
    <xf numFmtId="0" fontId="61" fillId="49" borderId="79">
      <alignment horizontal="left" vertical="top" indent="1"/>
    </xf>
    <xf numFmtId="4" fontId="63" fillId="57" borderId="57">
      <alignment horizontal="left" vertical="center" indent="1"/>
    </xf>
    <xf numFmtId="0" fontId="32" fillId="58" borderId="69"/>
    <xf numFmtId="4" fontId="64" fillId="54" borderId="72">
      <alignment horizontal="right" vertical="center"/>
    </xf>
    <xf numFmtId="0" fontId="77" fillId="0" borderId="40"/>
    <xf numFmtId="0" fontId="78" fillId="0" borderId="40"/>
    <xf numFmtId="0" fontId="70" fillId="0" borderId="82"/>
    <xf numFmtId="0" fontId="74" fillId="29" borderId="72"/>
  </cellStyleXfs>
  <cellXfs count="327">
    <xf numFmtId="0" fontId="0" fillId="0" borderId="40"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31"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17" fillId="0" borderId="57" xfId="47" applyBorder="1" applyAlignment="1" applyProtection="1">
      <alignment horizontal="center" vertical="center"/>
      <protection hidden="1"/>
    </xf>
    <xf numFmtId="0" fontId="16" fillId="0" borderId="0" xfId="0" applyFont="1" applyBorder="1" applyProtection="1">
      <alignment vertical="top"/>
    </xf>
    <xf numFmtId="0" fontId="23" fillId="0" borderId="0" xfId="0" applyFont="1" applyBorder="1" applyProtection="1">
      <alignment vertical="top"/>
    </xf>
    <xf numFmtId="0" fontId="19" fillId="0" borderId="0" xfId="0" applyFont="1" applyBorder="1" applyAlignment="1" applyProtection="1">
      <alignment vertical="center"/>
    </xf>
    <xf numFmtId="4" fontId="25" fillId="5" borderId="27" xfId="0" applyNumberFormat="1" applyFont="1" applyFill="1" applyBorder="1" applyAlignment="1" applyProtection="1">
      <alignment horizontal="left" vertical="center"/>
    </xf>
    <xf numFmtId="0" fontId="25" fillId="5" borderId="28" xfId="0" applyFont="1" applyFill="1" applyBorder="1" applyAlignment="1" applyProtection="1">
      <alignment horizontal="left" vertical="center"/>
    </xf>
    <xf numFmtId="168" fontId="28" fillId="0" borderId="31" xfId="0" applyNumberFormat="1" applyFont="1" applyBorder="1" applyAlignment="1" applyProtection="1">
      <alignment horizontal="right" vertical="center"/>
    </xf>
    <xf numFmtId="0" fontId="31" fillId="0" borderId="0" xfId="0" applyFont="1" applyBorder="1" applyProtection="1">
      <alignment vertical="top"/>
    </xf>
    <xf numFmtId="0" fontId="30" fillId="0" borderId="19" xfId="0" applyFont="1" applyBorder="1" applyAlignment="1" applyProtection="1">
      <alignment horizontal="center" vertical="center" wrapText="1"/>
    </xf>
    <xf numFmtId="49" fontId="27" fillId="5" borderId="38" xfId="0" applyNumberFormat="1" applyFont="1" applyFill="1" applyBorder="1" applyAlignment="1" applyProtection="1">
      <alignment horizontal="left" vertical="center"/>
    </xf>
    <xf numFmtId="0" fontId="30" fillId="0" borderId="0" xfId="0" applyFont="1" applyBorder="1" applyAlignment="1" applyProtection="1">
      <alignment horizontal="center" vertical="center" wrapText="1"/>
    </xf>
    <xf numFmtId="0" fontId="33" fillId="0" borderId="0" xfId="0" applyFont="1" applyBorder="1" applyProtection="1">
      <alignment vertical="top"/>
    </xf>
    <xf numFmtId="0" fontId="28" fillId="0" borderId="0" xfId="0" applyFont="1" applyBorder="1" applyAlignment="1" applyProtection="1">
      <alignment vertical="center"/>
    </xf>
    <xf numFmtId="0" fontId="25" fillId="5" borderId="27" xfId="0" applyFont="1" applyFill="1" applyBorder="1" applyAlignment="1" applyProtection="1">
      <alignment horizontal="left" vertical="center"/>
    </xf>
    <xf numFmtId="49" fontId="25" fillId="5" borderId="38" xfId="0" applyNumberFormat="1" applyFont="1" applyFill="1" applyBorder="1" applyAlignment="1" applyProtection="1">
      <alignment horizontal="left" vertical="center"/>
    </xf>
    <xf numFmtId="49" fontId="25" fillId="5" borderId="3" xfId="0" applyNumberFormat="1" applyFont="1" applyFill="1" applyBorder="1" applyAlignment="1" applyProtection="1">
      <alignment horizontal="left" vertical="center"/>
    </xf>
    <xf numFmtId="0" fontId="35" fillId="0" borderId="0" xfId="0" applyFont="1" applyBorder="1" applyProtection="1">
      <alignment vertical="top"/>
    </xf>
    <xf numFmtId="49" fontId="31" fillId="0" borderId="39"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8" fillId="0" borderId="28" xfId="0" applyNumberFormat="1" applyFont="1" applyBorder="1" applyAlignment="1" applyProtection="1">
      <alignment horizontal="right" vertical="center"/>
    </xf>
    <xf numFmtId="4" fontId="26" fillId="0" borderId="21" xfId="0" applyNumberFormat="1" applyFont="1" applyBorder="1" applyAlignment="1" applyProtection="1">
      <alignment horizontal="right" vertical="center" shrinkToFit="1"/>
    </xf>
    <xf numFmtId="168" fontId="28" fillId="0" borderId="36" xfId="0" applyNumberFormat="1" applyFont="1" applyBorder="1" applyAlignment="1" applyProtection="1">
      <alignment horizontal="right" vertical="center"/>
    </xf>
    <xf numFmtId="49" fontId="28" fillId="0" borderId="0" xfId="0" applyNumberFormat="1" applyFont="1" applyBorder="1" applyAlignment="1" applyProtection="1">
      <alignment vertical="center"/>
    </xf>
    <xf numFmtId="49" fontId="19" fillId="0" borderId="29" xfId="0" applyNumberFormat="1" applyFont="1" applyBorder="1" applyAlignment="1" applyProtection="1">
      <alignment horizontal="left" vertical="center" wrapText="1"/>
    </xf>
    <xf numFmtId="49" fontId="19" fillId="0" borderId="21" xfId="0" applyNumberFormat="1" applyFont="1" applyBorder="1" applyAlignment="1" applyProtection="1">
      <alignment horizontal="left" vertical="center" wrapText="1"/>
    </xf>
    <xf numFmtId="49" fontId="18" fillId="0" borderId="21" xfId="0" applyNumberFormat="1" applyFont="1" applyBorder="1" applyAlignment="1" applyProtection="1">
      <alignment horizontal="left" vertical="center" wrapText="1"/>
    </xf>
    <xf numFmtId="0" fontId="18" fillId="0" borderId="0" xfId="0" applyFont="1" applyBorder="1" applyAlignment="1" applyProtection="1">
      <alignment vertical="center"/>
    </xf>
    <xf numFmtId="0" fontId="18" fillId="0" borderId="0" xfId="0" applyFont="1" applyBorder="1" applyProtection="1">
      <alignment vertical="top"/>
    </xf>
    <xf numFmtId="0" fontId="32" fillId="0" borderId="0" xfId="0" applyFont="1" applyBorder="1" applyProtection="1">
      <alignment vertical="top"/>
    </xf>
    <xf numFmtId="0" fontId="32" fillId="0" borderId="0" xfId="0" applyFont="1" applyBorder="1" applyAlignment="1" applyProtection="1">
      <alignment vertical="center"/>
    </xf>
    <xf numFmtId="49" fontId="18" fillId="0" borderId="29" xfId="0" applyNumberFormat="1" applyFont="1" applyBorder="1" applyAlignment="1" applyProtection="1">
      <alignment horizontal="left" vertical="center" wrapText="1"/>
    </xf>
    <xf numFmtId="168" fontId="32" fillId="0" borderId="31" xfId="0" applyNumberFormat="1" applyFont="1" applyBorder="1" applyAlignment="1" applyProtection="1">
      <alignment horizontal="right" vertical="center"/>
    </xf>
    <xf numFmtId="49" fontId="18" fillId="0" borderId="29" xfId="0" applyNumberFormat="1" applyFont="1" applyBorder="1" applyAlignment="1" applyProtection="1">
      <alignment horizontal="left" vertical="center" shrinkToFit="1"/>
    </xf>
    <xf numFmtId="49" fontId="18" fillId="0" borderId="33" xfId="0" applyNumberFormat="1" applyFont="1" applyBorder="1" applyAlignment="1" applyProtection="1">
      <alignment horizontal="left" vertical="center" wrapText="1"/>
    </xf>
    <xf numFmtId="49" fontId="18" fillId="0" borderId="34" xfId="0" applyNumberFormat="1" applyFont="1" applyBorder="1" applyAlignment="1" applyProtection="1">
      <alignment horizontal="left" vertical="center" wrapText="1"/>
    </xf>
    <xf numFmtId="168" fontId="32" fillId="0" borderId="36" xfId="0" applyNumberFormat="1" applyFont="1" applyBorder="1" applyAlignment="1" applyProtection="1">
      <alignment horizontal="right" vertical="center"/>
    </xf>
    <xf numFmtId="4" fontId="32" fillId="5" borderId="27" xfId="0" applyNumberFormat="1" applyFont="1" applyFill="1" applyBorder="1" applyAlignment="1" applyProtection="1">
      <alignment horizontal="left" vertical="center"/>
    </xf>
    <xf numFmtId="4" fontId="32" fillId="5" borderId="27" xfId="0" applyNumberFormat="1" applyFont="1" applyFill="1" applyBorder="1" applyAlignment="1" applyProtection="1">
      <alignment vertical="center"/>
    </xf>
    <xf numFmtId="0" fontId="32" fillId="5" borderId="28" xfId="0" applyFont="1" applyFill="1" applyBorder="1" applyAlignment="1" applyProtection="1">
      <alignment vertical="center"/>
    </xf>
    <xf numFmtId="4" fontId="42" fillId="0" borderId="21" xfId="0" applyNumberFormat="1" applyFont="1" applyBorder="1" applyAlignment="1" applyProtection="1">
      <alignment horizontal="right" vertical="center" shrinkToFit="1"/>
    </xf>
    <xf numFmtId="0" fontId="31" fillId="0" borderId="33" xfId="0" applyFont="1" applyBorder="1" applyAlignment="1" applyProtection="1">
      <alignment horizontal="left" vertical="center" wrapText="1"/>
    </xf>
    <xf numFmtId="4" fontId="26" fillId="0" borderId="34" xfId="0" applyNumberFormat="1" applyFont="1" applyBorder="1" applyAlignment="1" applyProtection="1">
      <alignment horizontal="right" vertical="center" shrinkToFit="1"/>
    </xf>
    <xf numFmtId="4" fontId="26" fillId="0" borderId="28" xfId="0" applyNumberFormat="1" applyFont="1" applyBorder="1" applyAlignment="1" applyProtection="1">
      <alignment horizontal="right" vertical="center" shrinkToFit="1"/>
    </xf>
    <xf numFmtId="4" fontId="26" fillId="0" borderId="31" xfId="0" applyNumberFormat="1" applyFont="1" applyBorder="1" applyAlignment="1" applyProtection="1">
      <alignment horizontal="right" vertical="center" shrinkToFit="1"/>
    </xf>
    <xf numFmtId="0" fontId="18" fillId="0" borderId="27" xfId="0" applyFont="1" applyBorder="1" applyAlignment="1" applyProtection="1">
      <alignment horizontal="left" vertical="center" wrapText="1"/>
    </xf>
    <xf numFmtId="0" fontId="18" fillId="0" borderId="21" xfId="0" applyFont="1" applyBorder="1" applyAlignment="1" applyProtection="1">
      <alignment horizontal="left" vertical="center" wrapText="1"/>
    </xf>
    <xf numFmtId="0" fontId="18" fillId="0" borderId="34" xfId="0" applyFont="1" applyBorder="1" applyAlignment="1" applyProtection="1">
      <alignment horizontal="left" vertical="center" wrapText="1"/>
    </xf>
    <xf numFmtId="49" fontId="30" fillId="0" borderId="39" xfId="0" applyNumberFormat="1" applyFont="1" applyBorder="1" applyAlignment="1" applyProtection="1">
      <alignment horizontal="left" vertical="center" wrapText="1"/>
    </xf>
    <xf numFmtId="49" fontId="30" fillId="0" borderId="29" xfId="0" applyNumberFormat="1" applyFont="1" applyBorder="1" applyAlignment="1" applyProtection="1">
      <alignment horizontal="left" vertical="center" wrapText="1"/>
    </xf>
    <xf numFmtId="49" fontId="30" fillId="0" borderId="21" xfId="0" applyNumberFormat="1" applyFont="1" applyBorder="1" applyAlignment="1" applyProtection="1">
      <alignment horizontal="left" vertical="center" wrapText="1"/>
    </xf>
    <xf numFmtId="0" fontId="28" fillId="0" borderId="46" xfId="0" applyFont="1" applyBorder="1" applyAlignment="1" applyProtection="1">
      <alignment vertical="center" wrapText="1"/>
    </xf>
    <xf numFmtId="0" fontId="32" fillId="0" borderId="46" xfId="0" applyFont="1" applyBorder="1" applyAlignment="1" applyProtection="1">
      <alignment horizontal="left" vertical="center" wrapText="1"/>
    </xf>
    <xf numFmtId="49" fontId="32" fillId="0" borderId="46" xfId="0" applyNumberFormat="1" applyFont="1" applyBorder="1" applyAlignment="1" applyProtection="1">
      <alignment horizontal="left" vertical="center" wrapText="1"/>
    </xf>
    <xf numFmtId="1" fontId="28" fillId="0" borderId="0" xfId="0" applyNumberFormat="1" applyFont="1" applyBorder="1" applyAlignment="1" applyProtection="1">
      <alignment vertical="center"/>
    </xf>
    <xf numFmtId="0" fontId="28" fillId="0" borderId="0" xfId="0" applyFont="1" applyBorder="1" applyAlignment="1" applyProtection="1">
      <alignment horizontal="center" vertical="center" wrapText="1"/>
    </xf>
    <xf numFmtId="0" fontId="37" fillId="0" borderId="0" xfId="0" applyFont="1" applyBorder="1" applyAlignment="1" applyProtection="1">
      <alignment horizontal="center" vertical="center"/>
    </xf>
    <xf numFmtId="0" fontId="28" fillId="0" borderId="9" xfId="0" applyFont="1" applyBorder="1" applyAlignment="1" applyProtection="1">
      <alignment vertical="center"/>
    </xf>
    <xf numFmtId="1" fontId="25" fillId="0" borderId="9" xfId="0" applyNumberFormat="1" applyFont="1" applyBorder="1" applyAlignment="1" applyProtection="1">
      <alignment horizontal="center" vertical="center" wrapText="1"/>
    </xf>
    <xf numFmtId="0" fontId="25" fillId="4" borderId="9" xfId="0" applyFont="1" applyFill="1" applyBorder="1" applyAlignment="1" applyProtection="1">
      <alignment horizontal="center" vertical="center" wrapText="1"/>
    </xf>
    <xf numFmtId="49" fontId="25" fillId="4" borderId="9" xfId="0" applyNumberFormat="1" applyFont="1" applyFill="1" applyBorder="1" applyAlignment="1" applyProtection="1">
      <alignment horizontal="center" vertical="center" wrapText="1"/>
    </xf>
    <xf numFmtId="0" fontId="28" fillId="4" borderId="9" xfId="0" applyFont="1" applyFill="1" applyBorder="1" applyAlignment="1" applyProtection="1">
      <alignment vertical="center"/>
    </xf>
    <xf numFmtId="1" fontId="28" fillId="4" borderId="9" xfId="0" applyNumberFormat="1" applyFont="1" applyFill="1" applyBorder="1" applyAlignment="1" applyProtection="1">
      <alignment vertical="center"/>
    </xf>
    <xf numFmtId="49" fontId="28" fillId="4" borderId="9" xfId="0" applyNumberFormat="1" applyFont="1" applyFill="1" applyBorder="1" applyAlignment="1" applyProtection="1">
      <alignment vertical="center"/>
    </xf>
    <xf numFmtId="166" fontId="28" fillId="4" borderId="9" xfId="0" applyNumberFormat="1" applyFont="1" applyFill="1" applyBorder="1" applyAlignment="1" applyProtection="1">
      <alignment vertical="center"/>
    </xf>
    <xf numFmtId="0" fontId="28" fillId="0" borderId="9" xfId="0" applyFont="1" applyBorder="1" applyAlignment="1" applyProtection="1">
      <alignment vertical="center" wrapText="1"/>
    </xf>
    <xf numFmtId="1" fontId="44" fillId="0" borderId="44" xfId="0" applyNumberFormat="1" applyFont="1" applyBorder="1" applyAlignment="1" applyProtection="1">
      <alignment horizontal="center" vertical="center"/>
    </xf>
    <xf numFmtId="0" fontId="43" fillId="0" borderId="45" xfId="0" applyFont="1" applyBorder="1" applyAlignment="1" applyProtection="1">
      <alignment horizontal="center" vertical="center" wrapText="1"/>
    </xf>
    <xf numFmtId="0" fontId="28" fillId="0" borderId="47" xfId="0" applyFont="1" applyBorder="1" applyAlignment="1" applyProtection="1">
      <alignment vertical="center"/>
    </xf>
    <xf numFmtId="0" fontId="28" fillId="0" borderId="0" xfId="0" applyFont="1" applyBorder="1" applyAlignment="1" applyProtection="1">
      <alignment vertical="center" wrapText="1"/>
    </xf>
    <xf numFmtId="0" fontId="28" fillId="0" borderId="51" xfId="0" applyFont="1" applyBorder="1" applyAlignment="1" applyProtection="1">
      <alignment vertical="center"/>
    </xf>
    <xf numFmtId="0" fontId="28" fillId="0" borderId="37" xfId="0" applyFont="1" applyBorder="1" applyAlignment="1" applyProtection="1">
      <alignment vertical="center"/>
    </xf>
    <xf numFmtId="0" fontId="28" fillId="0" borderId="52" xfId="0" applyFont="1" applyBorder="1" applyAlignment="1" applyProtection="1">
      <alignment vertical="center"/>
    </xf>
    <xf numFmtId="3" fontId="28" fillId="0" borderId="0" xfId="0" applyNumberFormat="1" applyFont="1" applyBorder="1" applyAlignment="1" applyProtection="1">
      <alignment vertical="center"/>
    </xf>
    <xf numFmtId="2" fontId="28" fillId="0" borderId="0" xfId="0" applyNumberFormat="1" applyFont="1" applyBorder="1" applyAlignment="1" applyProtection="1">
      <alignment vertical="center"/>
    </xf>
    <xf numFmtId="3" fontId="28" fillId="0" borderId="0" xfId="0" applyNumberFormat="1" applyFont="1" applyBorder="1" applyAlignment="1" applyProtection="1">
      <alignment vertical="center" wrapText="1"/>
    </xf>
    <xf numFmtId="0" fontId="37" fillId="0" borderId="14" xfId="0" applyFont="1" applyBorder="1" applyAlignment="1" applyProtection="1">
      <alignment horizontal="center" vertical="center"/>
    </xf>
    <xf numFmtId="0" fontId="28" fillId="0" borderId="14" xfId="0" applyFont="1" applyBorder="1" applyAlignment="1" applyProtection="1">
      <alignment vertical="center"/>
    </xf>
    <xf numFmtId="3" fontId="28" fillId="0" borderId="14" xfId="0" applyNumberFormat="1" applyFont="1" applyBorder="1" applyAlignment="1" applyProtection="1">
      <alignment vertical="center"/>
    </xf>
    <xf numFmtId="1" fontId="28" fillId="0" borderId="14" xfId="0" applyNumberFormat="1" applyFont="1" applyBorder="1" applyAlignment="1" applyProtection="1">
      <alignment vertical="center"/>
    </xf>
    <xf numFmtId="3" fontId="28" fillId="0" borderId="14" xfId="0" applyNumberFormat="1" applyFont="1" applyBorder="1" applyAlignment="1" applyProtection="1">
      <alignment vertical="center" wrapText="1"/>
    </xf>
    <xf numFmtId="1" fontId="44" fillId="0" borderId="53" xfId="0" applyNumberFormat="1" applyFont="1" applyBorder="1" applyAlignment="1" applyProtection="1">
      <alignment horizontal="center" vertical="center"/>
    </xf>
    <xf numFmtId="0" fontId="29" fillId="0" borderId="54" xfId="0" applyFont="1" applyBorder="1" applyAlignment="1" applyProtection="1">
      <alignment horizontal="center" vertical="center" wrapText="1"/>
    </xf>
    <xf numFmtId="0" fontId="28" fillId="0" borderId="55" xfId="0" applyFont="1" applyBorder="1" applyAlignment="1" applyProtection="1">
      <alignment vertical="center" wrapText="1"/>
    </xf>
    <xf numFmtId="1" fontId="48" fillId="3" borderId="16" xfId="0" applyNumberFormat="1" applyFont="1" applyFill="1" applyBorder="1" applyAlignment="1" applyProtection="1">
      <alignment horizontal="center" vertical="center" wrapText="1"/>
    </xf>
    <xf numFmtId="1" fontId="48" fillId="3" borderId="18" xfId="0" applyNumberFormat="1" applyFont="1" applyFill="1" applyBorder="1" applyAlignment="1" applyProtection="1">
      <alignment horizontal="center" vertical="center" wrapText="1"/>
    </xf>
    <xf numFmtId="49" fontId="49" fillId="3" borderId="17" xfId="0" applyNumberFormat="1" applyFont="1" applyFill="1" applyBorder="1" applyAlignment="1" applyProtection="1">
      <alignment horizontal="center" vertical="center" wrapText="1"/>
    </xf>
    <xf numFmtId="1" fontId="48" fillId="3" borderId="18" xfId="0" applyNumberFormat="1" applyFont="1" applyFill="1" applyBorder="1" applyAlignment="1" applyProtection="1">
      <alignment horizontal="center" vertical="center"/>
    </xf>
    <xf numFmtId="1" fontId="48" fillId="3" borderId="62" xfId="0" applyNumberFormat="1" applyFont="1" applyFill="1" applyBorder="1" applyAlignment="1" applyProtection="1">
      <alignment horizontal="center" vertical="center"/>
    </xf>
    <xf numFmtId="49" fontId="38" fillId="0" borderId="21" xfId="0" applyNumberFormat="1" applyFont="1" applyBorder="1" applyAlignment="1" applyProtection="1">
      <alignment horizontal="left" vertical="center" wrapText="1"/>
    </xf>
    <xf numFmtId="49" fontId="30" fillId="0" borderId="27" xfId="0" applyNumberFormat="1" applyFont="1" applyBorder="1" applyAlignment="1" applyProtection="1">
      <alignment horizontal="left" vertical="center" wrapText="1"/>
    </xf>
    <xf numFmtId="0" fontId="32" fillId="0" borderId="46" xfId="0" applyFont="1" applyBorder="1" applyAlignment="1" applyProtection="1">
      <alignment vertical="center" wrapText="1"/>
    </xf>
    <xf numFmtId="4" fontId="18" fillId="0" borderId="0" xfId="0" applyNumberFormat="1" applyFont="1" applyBorder="1" applyAlignment="1" applyProtection="1">
      <alignment vertical="center"/>
    </xf>
    <xf numFmtId="49" fontId="27" fillId="0" borderId="27" xfId="0" applyNumberFormat="1" applyFont="1" applyBorder="1" applyAlignment="1" applyProtection="1">
      <alignment horizontal="left" vertical="center" wrapText="1"/>
    </xf>
    <xf numFmtId="49" fontId="27" fillId="0" borderId="21" xfId="0" applyNumberFormat="1" applyFont="1" applyBorder="1" applyAlignment="1" applyProtection="1">
      <alignment horizontal="left" vertical="center" wrapText="1"/>
    </xf>
    <xf numFmtId="0" fontId="19" fillId="0" borderId="0" xfId="0" applyFont="1" applyBorder="1" applyAlignment="1" applyProtection="1">
      <alignment horizontal="left" vertical="center"/>
    </xf>
    <xf numFmtId="0" fontId="31" fillId="0" borderId="0" xfId="0" applyFont="1" applyBorder="1" applyAlignment="1" applyProtection="1">
      <alignment horizontal="left"/>
    </xf>
    <xf numFmtId="49" fontId="19" fillId="0" borderId="27" xfId="0" applyNumberFormat="1" applyFont="1" applyBorder="1" applyAlignment="1" applyProtection="1">
      <alignment horizontal="left" vertical="center" wrapText="1"/>
    </xf>
    <xf numFmtId="49" fontId="30" fillId="0" borderId="34"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30" fillId="0" borderId="18"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0" fillId="0" borderId="16"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0" fillId="0" borderId="21"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18" fillId="0" borderId="39" xfId="0" applyFont="1" applyBorder="1" applyAlignment="1" applyProtection="1">
      <alignment horizontal="left" vertical="center" wrapText="1"/>
    </xf>
    <xf numFmtId="0" fontId="18" fillId="0" borderId="29" xfId="0" applyFont="1" applyBorder="1" applyAlignment="1" applyProtection="1">
      <alignment horizontal="left" vertical="center" wrapText="1"/>
    </xf>
    <xf numFmtId="0" fontId="18" fillId="0" borderId="33" xfId="0" applyFont="1" applyBorder="1" applyAlignment="1" applyProtection="1">
      <alignment horizontal="left" vertical="center" wrapText="1"/>
    </xf>
    <xf numFmtId="0" fontId="19" fillId="0" borderId="0" xfId="0" applyFont="1" applyBorder="1" applyAlignment="1" applyProtection="1">
      <alignment horizontal="left" vertical="center" wrapText="1"/>
    </xf>
    <xf numFmtId="49" fontId="36" fillId="0" borderId="0" xfId="0" applyNumberFormat="1" applyFont="1" applyBorder="1" applyAlignment="1" applyProtection="1">
      <alignment horizontal="left"/>
    </xf>
    <xf numFmtId="0" fontId="31" fillId="0" borderId="0" xfId="0" applyFont="1" applyBorder="1" applyAlignment="1" applyProtection="1">
      <alignment horizontal="left" wrapText="1"/>
    </xf>
    <xf numFmtId="0" fontId="27" fillId="5" borderId="26" xfId="0" applyFont="1" applyFill="1" applyBorder="1" applyAlignment="1" applyProtection="1">
      <alignment horizontal="left" vertical="center" wrapText="1"/>
    </xf>
    <xf numFmtId="0" fontId="18" fillId="0" borderId="0" xfId="0" applyFont="1" applyBorder="1" applyAlignment="1" applyProtection="1">
      <alignment horizontal="left" vertical="center"/>
    </xf>
    <xf numFmtId="49" fontId="18" fillId="0" borderId="0" xfId="0" applyNumberFormat="1" applyFont="1" applyBorder="1" applyAlignment="1" applyProtection="1">
      <alignment horizontal="left" vertical="center"/>
    </xf>
    <xf numFmtId="0" fontId="18" fillId="0" borderId="0" xfId="0" applyFont="1" applyBorder="1" applyAlignment="1" applyProtection="1">
      <alignment horizontal="left"/>
    </xf>
    <xf numFmtId="49" fontId="18" fillId="0" borderId="0" xfId="0" applyNumberFormat="1" applyFont="1" applyBorder="1" applyAlignment="1" applyProtection="1">
      <alignment horizontal="left"/>
    </xf>
    <xf numFmtId="0" fontId="21" fillId="5" borderId="26" xfId="0" applyFont="1" applyFill="1" applyBorder="1" applyAlignment="1" applyProtection="1">
      <alignment horizontal="left" vertical="center" wrapText="1"/>
    </xf>
    <xf numFmtId="49" fontId="27" fillId="0" borderId="17" xfId="0" applyNumberFormat="1" applyFont="1" applyBorder="1" applyAlignment="1" applyProtection="1">
      <alignment horizontal="left" vertical="center" wrapText="1"/>
    </xf>
    <xf numFmtId="49" fontId="27" fillId="0" borderId="0" xfId="0" applyNumberFormat="1" applyFont="1" applyBorder="1" applyAlignment="1" applyProtection="1">
      <alignment horizontal="left" vertical="center"/>
    </xf>
    <xf numFmtId="0" fontId="31" fillId="0" borderId="0" xfId="0" applyFont="1" applyBorder="1" applyAlignment="1" applyProtection="1">
      <alignment horizontal="center" vertical="center"/>
    </xf>
    <xf numFmtId="0" fontId="19" fillId="0" borderId="40" xfId="0" applyFont="1" applyAlignment="1" applyProtection="1">
      <alignment horizontal="center" vertical="center"/>
    </xf>
    <xf numFmtId="0" fontId="31" fillId="0" borderId="40" xfId="0" applyFont="1" applyAlignment="1" applyProtection="1">
      <alignment horizontal="center" vertical="center"/>
    </xf>
    <xf numFmtId="0" fontId="18" fillId="0" borderId="0" xfId="0" applyFont="1" applyBorder="1" applyAlignment="1" applyProtection="1">
      <alignment horizontal="center" vertical="center"/>
    </xf>
    <xf numFmtId="49" fontId="18" fillId="0" borderId="65" xfId="0" applyNumberFormat="1" applyFont="1" applyBorder="1" applyAlignment="1" applyProtection="1">
      <alignment horizontal="left" vertical="center" wrapText="1"/>
    </xf>
    <xf numFmtId="49" fontId="18" fillId="0" borderId="66" xfId="0" applyNumberFormat="1" applyFont="1" applyBorder="1" applyAlignment="1" applyProtection="1">
      <alignment horizontal="left" vertical="center" wrapText="1"/>
    </xf>
    <xf numFmtId="4" fontId="42" fillId="0" borderId="66" xfId="0" applyNumberFormat="1" applyFont="1" applyBorder="1" applyAlignment="1" applyProtection="1">
      <alignment horizontal="right" vertical="center" shrinkToFit="1"/>
    </xf>
    <xf numFmtId="168" fontId="32" fillId="0" borderId="67" xfId="0" applyNumberFormat="1" applyFont="1" applyBorder="1" applyAlignment="1" applyProtection="1">
      <alignment horizontal="right" vertical="center"/>
    </xf>
    <xf numFmtId="49" fontId="18" fillId="0" borderId="21" xfId="0" applyNumberFormat="1" applyFont="1" applyBorder="1" applyAlignment="1" applyProtection="1">
      <alignment horizontal="left" vertical="center" wrapText="1" shrinkToFit="1"/>
    </xf>
    <xf numFmtId="49" fontId="19" fillId="0" borderId="21" xfId="0" applyNumberFormat="1" applyFont="1" applyBorder="1" applyAlignment="1" applyProtection="1">
      <alignment horizontal="left" vertical="center" wrapText="1" shrinkToFit="1"/>
    </xf>
    <xf numFmtId="49" fontId="19" fillId="0" borderId="34" xfId="0" applyNumberFormat="1" applyFont="1" applyBorder="1" applyAlignment="1" applyProtection="1">
      <alignment horizontal="left" vertical="center" wrapText="1"/>
    </xf>
    <xf numFmtId="0" fontId="31" fillId="0" borderId="0" xfId="0" applyFont="1" applyBorder="1" applyAlignment="1" applyProtection="1">
      <alignment horizontal="left" vertical="center" wrapText="1"/>
    </xf>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wrapText="1"/>
    </xf>
    <xf numFmtId="0" fontId="19"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19" fillId="9" borderId="40" xfId="0" applyFont="1" applyFill="1" applyAlignment="1" applyProtection="1">
      <alignment horizontal="center" vertical="center"/>
    </xf>
    <xf numFmtId="0" fontId="31" fillId="9" borderId="40" xfId="0" applyFont="1" applyFill="1" applyAlignment="1" applyProtection="1">
      <alignment horizontal="center" vertical="center"/>
    </xf>
    <xf numFmtId="4" fontId="32" fillId="0" borderId="21" xfId="0" applyNumberFormat="1" applyFont="1" applyBorder="1" applyAlignment="1">
      <alignment horizontal="right" vertical="center" shrinkToFit="1"/>
      <protection locked="0"/>
    </xf>
    <xf numFmtId="4" fontId="32" fillId="0" borderId="34" xfId="0" applyNumberFormat="1" applyFont="1" applyBorder="1" applyAlignment="1">
      <alignment horizontal="right" vertical="center" shrinkToFit="1"/>
      <protection locked="0"/>
    </xf>
    <xf numFmtId="4" fontId="28" fillId="0" borderId="21" xfId="0" applyNumberFormat="1" applyFont="1" applyBorder="1" applyAlignment="1">
      <alignment horizontal="right" vertical="center" shrinkToFit="1"/>
      <protection locked="0"/>
    </xf>
    <xf numFmtId="4" fontId="28" fillId="0" borderId="31" xfId="0" applyNumberFormat="1" applyFont="1" applyBorder="1" applyAlignment="1">
      <alignment horizontal="right" vertical="center" shrinkToFit="1"/>
      <protection locked="0"/>
    </xf>
    <xf numFmtId="4" fontId="28" fillId="0" borderId="34" xfId="0" applyNumberFormat="1" applyFont="1" applyBorder="1" applyAlignment="1">
      <alignment horizontal="right" vertical="center" shrinkToFit="1"/>
      <protection locked="0"/>
    </xf>
    <xf numFmtId="4" fontId="28" fillId="0" borderId="36" xfId="0" applyNumberFormat="1" applyFont="1" applyBorder="1" applyAlignment="1">
      <alignment horizontal="right" vertical="center" shrinkToFit="1"/>
      <protection locked="0"/>
    </xf>
    <xf numFmtId="4" fontId="6" fillId="0" borderId="28" xfId="0" applyNumberFormat="1" applyFont="1" applyBorder="1" applyAlignment="1">
      <alignment horizontal="right" vertical="center" shrinkToFit="1"/>
      <protection locked="0"/>
    </xf>
    <xf numFmtId="4" fontId="6" fillId="0" borderId="31" xfId="0" applyNumberFormat="1" applyFont="1" applyBorder="1" applyAlignment="1">
      <alignment horizontal="right" vertical="center" shrinkToFit="1"/>
      <protection locked="0"/>
    </xf>
    <xf numFmtId="0" fontId="8" fillId="0" borderId="57" xfId="47" applyFont="1" applyBorder="1" applyAlignment="1" applyProtection="1">
      <alignment horizontal="center" vertical="center"/>
      <protection hidden="1"/>
    </xf>
    <xf numFmtId="0" fontId="0" fillId="0" borderId="40" xfId="0" applyProtection="1">
      <alignment vertical="top"/>
    </xf>
    <xf numFmtId="0" fontId="3" fillId="5" borderId="13" xfId="0" applyFont="1" applyFill="1" applyBorder="1" applyAlignment="1" applyProtection="1">
      <alignment horizontal="right"/>
    </xf>
    <xf numFmtId="0" fontId="4" fillId="0" borderId="15"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37" xfId="0" applyFont="1" applyFill="1" applyBorder="1" applyAlignment="1" applyProtection="1">
      <alignment horizontal="center" vertical="center"/>
    </xf>
    <xf numFmtId="0" fontId="47" fillId="7" borderId="61" xfId="0" applyFont="1" applyFill="1" applyBorder="1" applyAlignment="1" applyProtection="1">
      <alignment horizontal="center" vertical="center" wrapText="1"/>
      <protection locked="0" hidden="1"/>
    </xf>
    <xf numFmtId="0" fontId="47" fillId="7" borderId="60" xfId="45" applyFont="1" applyFill="1" applyBorder="1" applyAlignment="1" applyProtection="1">
      <alignment horizontal="center" vertical="center" wrapText="1"/>
      <protection locked="0" hidden="1"/>
    </xf>
    <xf numFmtId="0" fontId="47" fillId="7" borderId="60" xfId="45" applyFont="1" applyFill="1" applyBorder="1" applyAlignment="1" applyProtection="1">
      <alignment horizontal="center" vertical="center"/>
      <protection locked="0" hidden="1"/>
    </xf>
    <xf numFmtId="0" fontId="47" fillId="7" borderId="59" xfId="0" applyFont="1" applyFill="1" applyBorder="1" applyAlignment="1" applyProtection="1">
      <alignment horizontal="center" vertical="center" wrapText="1"/>
      <protection locked="0" hidden="1"/>
    </xf>
    <xf numFmtId="0" fontId="47" fillId="7" borderId="59" xfId="45" applyFont="1" applyFill="1" applyBorder="1" applyAlignment="1" applyProtection="1">
      <alignment horizontal="center" vertical="center"/>
      <protection locked="0"/>
    </xf>
    <xf numFmtId="0" fontId="47" fillId="7" borderId="60" xfId="0" applyFont="1" applyFill="1" applyBorder="1" applyAlignment="1" applyProtection="1">
      <alignment horizontal="center" vertical="center" wrapText="1"/>
      <protection locked="0" hidden="1"/>
    </xf>
    <xf numFmtId="0" fontId="27" fillId="5" borderId="26" xfId="0" applyFont="1" applyFill="1" applyBorder="1" applyAlignment="1">
      <alignment horizontal="left" vertical="center" wrapText="1"/>
      <protection locked="0"/>
    </xf>
    <xf numFmtId="0" fontId="25" fillId="5" borderId="27" xfId="0" applyFont="1" applyFill="1" applyBorder="1" applyAlignment="1">
      <alignment horizontal="left" vertical="center"/>
      <protection locked="0"/>
    </xf>
    <xf numFmtId="0" fontId="25" fillId="5" borderId="28" xfId="0" applyFont="1" applyFill="1" applyBorder="1" applyAlignment="1">
      <alignment horizontal="left" vertical="center"/>
      <protection locked="0"/>
    </xf>
    <xf numFmtId="49" fontId="13" fillId="0" borderId="21" xfId="0" applyNumberFormat="1" applyFont="1" applyBorder="1" applyAlignment="1" applyProtection="1">
      <alignment horizontal="left" vertical="center" wrapText="1"/>
    </xf>
    <xf numFmtId="1" fontId="44" fillId="0" borderId="48"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57" xfId="0" applyFont="1" applyBorder="1" applyAlignment="1" applyProtection="1">
      <alignment horizontal="center" vertical="center"/>
      <protection hidden="1"/>
    </xf>
    <xf numFmtId="0" fontId="6" fillId="0" borderId="46" xfId="0" applyFont="1" applyBorder="1" applyAlignment="1" applyProtection="1">
      <alignment vertical="center" wrapText="1"/>
    </xf>
    <xf numFmtId="0" fontId="28" fillId="0" borderId="13" xfId="0" applyFont="1" applyBorder="1" applyAlignment="1" applyProtection="1">
      <alignment vertical="center"/>
    </xf>
    <xf numFmtId="0" fontId="28" fillId="0" borderId="69" xfId="0" applyFont="1" applyBorder="1" applyAlignment="1" applyProtection="1">
      <alignment vertical="center"/>
    </xf>
    <xf numFmtId="0" fontId="1" fillId="0" borderId="40" xfId="0" applyFont="1" applyProtection="1">
      <alignment vertical="top"/>
    </xf>
    <xf numFmtId="0" fontId="52" fillId="0" borderId="0" xfId="0" applyFont="1" applyBorder="1" applyAlignment="1" applyProtection="1">
      <alignment vertical="center"/>
    </xf>
    <xf numFmtId="168" fontId="53" fillId="0" borderId="31" xfId="0" applyNumberFormat="1" applyFont="1" applyBorder="1" applyAlignment="1" applyProtection="1">
      <alignment horizontal="right" vertical="center"/>
    </xf>
    <xf numFmtId="49" fontId="13" fillId="0" borderId="34" xfId="0" applyNumberFormat="1" applyFont="1" applyBorder="1" applyAlignment="1" applyProtection="1">
      <alignment horizontal="left" vertical="center" wrapText="1"/>
    </xf>
    <xf numFmtId="49" fontId="13" fillId="0" borderId="21" xfId="0" applyNumberFormat="1" applyFont="1" applyBorder="1" applyAlignment="1" applyProtection="1">
      <alignment horizontal="left" vertical="center" wrapText="1" shrinkToFit="1"/>
    </xf>
    <xf numFmtId="0" fontId="4" fillId="0" borderId="46" xfId="0" applyFont="1" applyBorder="1" applyAlignment="1" applyProtection="1">
      <alignment vertical="center" wrapText="1"/>
    </xf>
    <xf numFmtId="49" fontId="27" fillId="0" borderId="30" xfId="0" applyNumberFormat="1" applyFont="1" applyBorder="1" applyAlignment="1" applyProtection="1">
      <alignment horizontal="left" vertical="center" wrapText="1"/>
    </xf>
    <xf numFmtId="49" fontId="27" fillId="0" borderId="32" xfId="0" applyNumberFormat="1" applyFont="1" applyBorder="1" applyAlignment="1" applyProtection="1">
      <alignment horizontal="left" vertical="center" wrapText="1"/>
    </xf>
    <xf numFmtId="49" fontId="19" fillId="0" borderId="33" xfId="0" applyNumberFormat="1" applyFont="1" applyBorder="1" applyAlignment="1" applyProtection="1">
      <alignment horizontal="left" vertical="center" wrapText="1"/>
    </xf>
    <xf numFmtId="49" fontId="27" fillId="0" borderId="35" xfId="0" applyNumberFormat="1" applyFont="1" applyBorder="1" applyAlignment="1" applyProtection="1">
      <alignment horizontal="left" vertical="center" wrapText="1"/>
    </xf>
    <xf numFmtId="49" fontId="19" fillId="0" borderId="29" xfId="0" applyNumberFormat="1" applyFont="1" applyBorder="1" applyAlignment="1" applyProtection="1">
      <alignment horizontal="left" vertical="center" shrinkToFit="1"/>
    </xf>
    <xf numFmtId="49" fontId="27" fillId="0" borderId="30" xfId="0" applyNumberFormat="1" applyFont="1" applyBorder="1" applyAlignment="1" applyProtection="1">
      <alignment horizontal="left" vertical="center" shrinkToFit="1"/>
    </xf>
    <xf numFmtId="3" fontId="28" fillId="0" borderId="21" xfId="0" applyNumberFormat="1" applyFont="1" applyBorder="1" applyAlignment="1">
      <alignment horizontal="right" vertical="center" shrinkToFit="1"/>
      <protection locked="0"/>
    </xf>
    <xf numFmtId="49" fontId="38" fillId="0" borderId="27" xfId="0" applyNumberFormat="1" applyFont="1" applyBorder="1" applyAlignment="1" applyProtection="1">
      <alignment horizontal="left" vertical="center" wrapText="1"/>
    </xf>
    <xf numFmtId="49" fontId="38" fillId="0" borderId="64" xfId="0" applyNumberFormat="1" applyFont="1" applyBorder="1" applyAlignment="1" applyProtection="1">
      <alignment horizontal="left" vertical="center" wrapText="1"/>
    </xf>
    <xf numFmtId="49" fontId="27" fillId="0" borderId="34" xfId="0" applyNumberFormat="1" applyFont="1" applyBorder="1" applyAlignment="1" applyProtection="1">
      <alignment horizontal="left" vertical="center" wrapText="1"/>
    </xf>
    <xf numFmtId="0" fontId="55" fillId="0" borderId="45" xfId="0" applyFont="1" applyBorder="1" applyAlignment="1" applyProtection="1">
      <alignment horizontal="center" vertical="center" wrapText="1"/>
    </xf>
    <xf numFmtId="0" fontId="53" fillId="0" borderId="0" xfId="0" applyFont="1" applyBorder="1" applyAlignment="1" applyProtection="1">
      <alignment horizontal="center" vertical="center"/>
    </xf>
    <xf numFmtId="0" fontId="53" fillId="0" borderId="0" xfId="0" applyFont="1" applyBorder="1" applyAlignment="1" applyProtection="1">
      <alignment vertical="center"/>
    </xf>
    <xf numFmtId="0" fontId="28" fillId="0" borderId="40" xfId="0" applyFont="1" applyAlignment="1" applyProtection="1">
      <alignment vertical="center"/>
    </xf>
    <xf numFmtId="49" fontId="38" fillId="0" borderId="66" xfId="0" applyNumberFormat="1" applyFont="1" applyBorder="1" applyAlignment="1" applyProtection="1">
      <alignment horizontal="left" vertical="center" wrapText="1"/>
    </xf>
    <xf numFmtId="49" fontId="18" fillId="5" borderId="27" xfId="0" applyNumberFormat="1" applyFont="1" applyFill="1" applyBorder="1" applyAlignment="1" applyProtection="1">
      <alignment horizontal="left" vertical="center"/>
    </xf>
    <xf numFmtId="168" fontId="32" fillId="0" borderId="71" xfId="0" applyNumberFormat="1" applyFont="1" applyBorder="1" applyAlignment="1" applyProtection="1">
      <alignment horizontal="right" vertical="center"/>
    </xf>
    <xf numFmtId="0" fontId="33" fillId="0" borderId="0" xfId="0" applyFont="1" applyBorder="1" applyAlignment="1" applyProtection="1">
      <alignment vertical="center"/>
    </xf>
    <xf numFmtId="0" fontId="50" fillId="0" borderId="0" xfId="0" applyFont="1" applyBorder="1" applyAlignment="1" applyProtection="1">
      <alignment horizontal="right" vertical="center"/>
    </xf>
    <xf numFmtId="0" fontId="31" fillId="0" borderId="0" xfId="0" applyFont="1" applyBorder="1" applyAlignment="1" applyProtection="1">
      <alignment vertical="center"/>
    </xf>
    <xf numFmtId="14" fontId="8" fillId="0" borderId="57" xfId="0" applyNumberFormat="1" applyFont="1" applyBorder="1" applyAlignment="1" applyProtection="1">
      <alignment horizontal="center" vertical="center"/>
      <protection hidden="1"/>
    </xf>
    <xf numFmtId="49" fontId="18" fillId="0" borderId="27"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58" xfId="0" applyNumberFormat="1" applyFont="1" applyFill="1" applyBorder="1" applyProtection="1">
      <alignment vertical="top"/>
    </xf>
    <xf numFmtId="49" fontId="38" fillId="0" borderId="32" xfId="0" applyNumberFormat="1" applyFont="1" applyBorder="1" applyAlignment="1" applyProtection="1">
      <alignment horizontal="left" vertical="center" wrapText="1"/>
    </xf>
    <xf numFmtId="49" fontId="38" fillId="0" borderId="30" xfId="0" applyNumberFormat="1" applyFont="1" applyBorder="1" applyAlignment="1" applyProtection="1">
      <alignment horizontal="left" vertical="center" wrapText="1"/>
    </xf>
    <xf numFmtId="49" fontId="38" fillId="0" borderId="35" xfId="0" applyNumberFormat="1" applyFont="1" applyBorder="1" applyAlignment="1" applyProtection="1">
      <alignment horizontal="left" vertical="center" wrapText="1"/>
    </xf>
    <xf numFmtId="49" fontId="18" fillId="0" borderId="39" xfId="0" applyNumberFormat="1" applyFont="1" applyBorder="1" applyAlignment="1" applyProtection="1">
      <alignment horizontal="left" vertical="center" wrapText="1"/>
    </xf>
    <xf numFmtId="49" fontId="38" fillId="0" borderId="25" xfId="0" applyNumberFormat="1" applyFont="1" applyBorder="1" applyAlignment="1" applyProtection="1">
      <alignment horizontal="left" vertical="center" wrapText="1"/>
    </xf>
    <xf numFmtId="4" fontId="32" fillId="0" borderId="28" xfId="0" applyNumberFormat="1" applyFont="1" applyBorder="1" applyAlignment="1">
      <alignment horizontal="right" vertical="center" shrinkToFit="1"/>
      <protection locked="0"/>
    </xf>
    <xf numFmtId="4" fontId="32" fillId="0" borderId="31" xfId="0" applyNumberFormat="1" applyFont="1" applyBorder="1" applyAlignment="1">
      <alignment horizontal="right" vertical="center" shrinkToFit="1"/>
      <protection locked="0"/>
    </xf>
    <xf numFmtId="4" fontId="32" fillId="0" borderId="36" xfId="0" applyNumberFormat="1" applyFont="1" applyBorder="1" applyAlignment="1">
      <alignment horizontal="right" vertical="center" shrinkToFit="1"/>
      <protection locked="0"/>
    </xf>
    <xf numFmtId="49" fontId="18" fillId="0" borderId="70" xfId="0" applyNumberFormat="1" applyFont="1" applyBorder="1" applyAlignment="1" applyProtection="1">
      <alignment horizontal="left" vertical="center" wrapText="1"/>
    </xf>
    <xf numFmtId="49" fontId="18" fillId="0" borderId="63" xfId="0" applyNumberFormat="1" applyFont="1" applyBorder="1" applyAlignment="1" applyProtection="1">
      <alignment horizontal="left" vertical="center" wrapText="1" shrinkToFit="1"/>
    </xf>
    <xf numFmtId="49" fontId="38" fillId="0" borderId="63" xfId="0" applyNumberFormat="1" applyFont="1" applyBorder="1" applyAlignment="1" applyProtection="1">
      <alignment horizontal="left" vertical="center" wrapText="1"/>
    </xf>
    <xf numFmtId="4" fontId="32" fillId="0" borderId="63" xfId="0" applyNumberFormat="1" applyFont="1" applyBorder="1" applyAlignment="1">
      <alignment horizontal="right" vertical="center" shrinkToFit="1"/>
      <protection locked="0"/>
    </xf>
    <xf numFmtId="0" fontId="18" fillId="0" borderId="33" xfId="0" applyFont="1" applyBorder="1" applyAlignment="1" applyProtection="1">
      <alignment horizontal="right" vertical="center" wrapText="1"/>
    </xf>
    <xf numFmtId="49" fontId="38" fillId="0" borderId="34" xfId="0" applyNumberFormat="1" applyFont="1" applyBorder="1" applyAlignment="1" applyProtection="1">
      <alignment horizontal="left" vertical="center" wrapText="1"/>
    </xf>
    <xf numFmtId="49" fontId="56" fillId="0" borderId="29" xfId="0" applyNumberFormat="1" applyFont="1" applyBorder="1" applyAlignment="1" applyProtection="1">
      <alignment horizontal="left" vertical="center" wrapText="1"/>
    </xf>
    <xf numFmtId="49" fontId="56" fillId="0" borderId="21" xfId="0" applyNumberFormat="1" applyFont="1" applyBorder="1" applyAlignment="1" applyProtection="1">
      <alignment horizontal="left" vertical="center" wrapText="1"/>
    </xf>
    <xf numFmtId="49" fontId="38" fillId="0" borderId="21" xfId="0" applyNumberFormat="1" applyFont="1" applyBorder="1" applyAlignment="1" applyProtection="1">
      <alignment horizontal="left" vertical="center" wrapText="1" shrinkToFit="1"/>
    </xf>
    <xf numFmtId="49" fontId="38" fillId="0" borderId="29" xfId="0" applyNumberFormat="1" applyFont="1" applyBorder="1" applyAlignment="1" applyProtection="1">
      <alignment horizontal="left" vertical="center" wrapText="1"/>
    </xf>
    <xf numFmtId="0" fontId="15" fillId="9" borderId="0" xfId="0" applyFont="1" applyFill="1" applyBorder="1" applyAlignment="1" applyProtection="1">
      <alignment vertical="center"/>
    </xf>
    <xf numFmtId="0" fontId="52" fillId="9" borderId="0" xfId="0" applyFont="1" applyFill="1" applyBorder="1" applyAlignment="1" applyProtection="1">
      <alignment vertical="center"/>
    </xf>
    <xf numFmtId="0" fontId="32" fillId="9" borderId="46" xfId="0" applyFont="1" applyFill="1" applyBorder="1" applyAlignment="1" applyProtection="1">
      <alignment vertical="center" wrapText="1"/>
    </xf>
    <xf numFmtId="0" fontId="23" fillId="9" borderId="0" xfId="0" applyFont="1" applyFill="1" applyBorder="1" applyAlignment="1" applyProtection="1">
      <alignment vertical="center"/>
    </xf>
    <xf numFmtId="0" fontId="54" fillId="9" borderId="0" xfId="0" applyFont="1" applyFill="1" applyBorder="1" applyAlignment="1" applyProtection="1">
      <alignment vertical="center" wrapText="1"/>
    </xf>
    <xf numFmtId="14" fontId="8" fillId="9" borderId="57" xfId="0" applyNumberFormat="1" applyFont="1" applyFill="1" applyBorder="1" applyAlignment="1" applyProtection="1">
      <alignment horizontal="center" vertical="center"/>
      <protection hidden="1"/>
    </xf>
    <xf numFmtId="0" fontId="30" fillId="0" borderId="20" xfId="0" applyFont="1" applyBorder="1" applyAlignment="1" applyProtection="1">
      <alignment horizontal="center" vertical="center" wrapText="1"/>
    </xf>
    <xf numFmtId="0" fontId="30" fillId="0" borderId="22" xfId="0" applyFont="1" applyBorder="1" applyAlignment="1" applyProtection="1">
      <alignment horizontal="center" vertical="center" wrapText="1"/>
    </xf>
    <xf numFmtId="49" fontId="27" fillId="0" borderId="23" xfId="0" applyNumberFormat="1" applyFont="1" applyBorder="1" applyAlignment="1" applyProtection="1">
      <alignment horizontal="center" vertical="center" wrapText="1"/>
    </xf>
    <xf numFmtId="0" fontId="38" fillId="0" borderId="16" xfId="0" applyFont="1" applyBorder="1" applyAlignment="1" applyProtection="1">
      <alignment horizontal="center" vertical="center" wrapText="1"/>
    </xf>
    <xf numFmtId="0" fontId="38" fillId="0" borderId="18" xfId="0" applyFont="1" applyBorder="1" applyAlignment="1" applyProtection="1">
      <alignment horizontal="center" vertical="center" wrapText="1"/>
    </xf>
    <xf numFmtId="49" fontId="38" fillId="0" borderId="23" xfId="0" applyNumberFormat="1" applyFont="1" applyBorder="1" applyAlignment="1" applyProtection="1">
      <alignment horizontal="center" vertical="center" wrapText="1"/>
    </xf>
    <xf numFmtId="0" fontId="38" fillId="0" borderId="18" xfId="0" applyFont="1" applyBorder="1" applyAlignment="1" applyProtection="1">
      <alignment horizontal="center" vertical="center"/>
    </xf>
    <xf numFmtId="0" fontId="38" fillId="0" borderId="19" xfId="0" applyFont="1" applyBorder="1" applyAlignment="1" applyProtection="1">
      <alignment horizontal="center" vertical="center" wrapText="1"/>
    </xf>
    <xf numFmtId="0" fontId="30" fillId="0" borderId="16" xfId="0" applyFont="1" applyBorder="1" applyAlignment="1" applyProtection="1">
      <alignment horizontal="center" vertical="center" wrapText="1"/>
    </xf>
    <xf numFmtId="0" fontId="30" fillId="0" borderId="18" xfId="0" applyFont="1" applyBorder="1" applyAlignment="1" applyProtection="1">
      <alignment horizontal="center" vertical="center" wrapText="1"/>
    </xf>
    <xf numFmtId="0" fontId="51" fillId="0" borderId="0" xfId="0" applyFont="1" applyBorder="1" applyAlignment="1">
      <alignment horizontal="left" vertical="center" wrapText="1"/>
      <protection locked="0"/>
    </xf>
    <xf numFmtId="0" fontId="51" fillId="0" borderId="0" xfId="0" applyFont="1" applyBorder="1" applyAlignment="1">
      <alignment horizontal="left" vertical="center"/>
      <protection locked="0"/>
    </xf>
    <xf numFmtId="49" fontId="51" fillId="0" borderId="0" xfId="0" applyNumberFormat="1" applyFont="1" applyBorder="1" applyAlignment="1">
      <alignment horizontal="left" vertical="center"/>
      <protection locked="0"/>
    </xf>
    <xf numFmtId="0" fontId="52" fillId="9" borderId="40" xfId="0" applyFont="1" applyFill="1" applyAlignment="1" applyProtection="1">
      <alignment vertical="center"/>
    </xf>
    <xf numFmtId="0" fontId="31" fillId="0" borderId="40" xfId="0" applyFont="1" applyProtection="1">
      <alignment vertical="top"/>
    </xf>
    <xf numFmtId="0" fontId="18" fillId="0" borderId="40" xfId="0" applyFont="1" applyAlignment="1" applyProtection="1">
      <alignment vertical="center"/>
    </xf>
    <xf numFmtId="0" fontId="18" fillId="0" borderId="40" xfId="0" applyFont="1" applyAlignment="1" applyProtection="1">
      <alignment horizontal="center" vertical="center"/>
    </xf>
    <xf numFmtId="0" fontId="19" fillId="0" borderId="40" xfId="0" applyFont="1" applyAlignment="1" applyProtection="1">
      <alignment vertical="center"/>
    </xf>
    <xf numFmtId="0" fontId="18" fillId="0" borderId="40" xfId="0" applyFont="1" applyProtection="1">
      <alignment vertical="top"/>
    </xf>
    <xf numFmtId="4" fontId="6" fillId="0" borderId="21" xfId="0" applyNumberFormat="1" applyFont="1" applyBorder="1" applyAlignment="1">
      <alignment horizontal="right" vertical="center" shrinkToFit="1"/>
      <protection locked="0"/>
    </xf>
    <xf numFmtId="4" fontId="58" fillId="0" borderId="21" xfId="0" applyNumberFormat="1" applyFont="1" applyBorder="1" applyAlignment="1" applyProtection="1">
      <alignment horizontal="right" vertical="center" shrinkToFit="1"/>
    </xf>
    <xf numFmtId="0" fontId="28" fillId="0" borderId="0" xfId="0" applyFont="1" applyBorder="1" applyAlignment="1" applyProtection="1">
      <alignment horizontal="center" vertical="top" wrapText="1"/>
    </xf>
    <xf numFmtId="0" fontId="33" fillId="0" borderId="0" xfId="0" applyFont="1" applyBorder="1" applyProtection="1">
      <alignment vertical="top"/>
    </xf>
    <xf numFmtId="0" fontId="21" fillId="5" borderId="37" xfId="0" applyFont="1" applyFill="1" applyBorder="1" applyAlignment="1" applyProtection="1">
      <alignment horizontal="left" vertical="center" wrapText="1"/>
    </xf>
    <xf numFmtId="0" fontId="22" fillId="0" borderId="11" xfId="0" applyFont="1" applyBorder="1" applyAlignment="1" applyProtection="1">
      <alignment horizontal="left" vertical="center"/>
    </xf>
    <xf numFmtId="0" fontId="24" fillId="0" borderId="0" xfId="0" applyFont="1" applyBorder="1" applyAlignment="1" applyProtection="1">
      <alignment horizontal="center" vertical="center" wrapText="1"/>
    </xf>
    <xf numFmtId="0" fontId="34" fillId="0" borderId="0" xfId="0" applyFont="1" applyBorder="1" applyAlignment="1" applyProtection="1">
      <alignment horizontal="center" vertical="center"/>
    </xf>
    <xf numFmtId="0" fontId="21" fillId="5" borderId="24" xfId="0" applyFont="1" applyFill="1" applyBorder="1" applyAlignment="1" applyProtection="1">
      <alignment horizontal="left" vertical="center" wrapText="1"/>
    </xf>
    <xf numFmtId="0" fontId="22" fillId="0" borderId="25" xfId="0" applyFont="1" applyBorder="1" applyAlignment="1" applyProtection="1">
      <alignment horizontal="left" vertical="center"/>
    </xf>
    <xf numFmtId="0" fontId="39" fillId="0" borderId="0" xfId="0" applyFont="1" applyBorder="1" applyAlignment="1" applyProtection="1">
      <alignment horizontal="center" vertical="center"/>
    </xf>
    <xf numFmtId="0" fontId="40" fillId="0" borderId="0" xfId="0" applyFont="1" applyBorder="1" applyProtection="1">
      <alignment vertical="top"/>
    </xf>
    <xf numFmtId="0" fontId="41" fillId="5" borderId="24" xfId="0" applyFont="1" applyFill="1" applyBorder="1" applyAlignment="1" applyProtection="1">
      <alignment horizontal="left" vertical="center"/>
    </xf>
    <xf numFmtId="0" fontId="21" fillId="5" borderId="24" xfId="0" applyFont="1" applyFill="1" applyBorder="1" applyAlignment="1">
      <alignment horizontal="left" vertical="center" wrapText="1"/>
      <protection locked="0"/>
    </xf>
    <xf numFmtId="0" fontId="22" fillId="0" borderId="25" xfId="0" applyFont="1" applyBorder="1" applyAlignment="1">
      <alignment horizontal="left" vertical="center"/>
      <protection locked="0"/>
    </xf>
    <xf numFmtId="0" fontId="24" fillId="0" borderId="0" xfId="0" applyFont="1" applyBorder="1" applyAlignment="1" applyProtection="1">
      <alignment horizontal="center" vertical="center"/>
    </xf>
    <xf numFmtId="0" fontId="34" fillId="0" borderId="0" xfId="0" applyFont="1" applyBorder="1" applyProtection="1">
      <alignment vertical="top"/>
    </xf>
    <xf numFmtId="0" fontId="19" fillId="0" borderId="0" xfId="0" applyFont="1" applyBorder="1" applyAlignment="1" applyProtection="1">
      <alignment horizontal="center" vertical="top" wrapText="1"/>
    </xf>
    <xf numFmtId="0" fontId="31"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5" fillId="5" borderId="48" xfId="0" applyNumberFormat="1" applyFont="1" applyFill="1" applyBorder="1" applyAlignment="1" applyProtection="1">
      <alignment horizontal="left" vertical="center"/>
    </xf>
    <xf numFmtId="0" fontId="20" fillId="0" borderId="49" xfId="0" applyFont="1" applyBorder="1" applyProtection="1">
      <alignment vertical="top"/>
    </xf>
    <xf numFmtId="0" fontId="20" fillId="0" borderId="50" xfId="0" applyFont="1" applyBorder="1" applyProtection="1">
      <alignment vertical="top"/>
    </xf>
    <xf numFmtId="49" fontId="5" fillId="5" borderId="41" xfId="0" applyNumberFormat="1" applyFont="1" applyFill="1" applyBorder="1" applyAlignment="1" applyProtection="1">
      <alignment horizontal="left" vertical="center" wrapText="1"/>
    </xf>
    <xf numFmtId="0" fontId="20" fillId="0" borderId="42" xfId="0" applyFont="1" applyBorder="1" applyProtection="1">
      <alignment vertical="top"/>
    </xf>
    <xf numFmtId="0" fontId="20" fillId="0" borderId="43" xfId="0" applyFont="1" applyBorder="1" applyProtection="1">
      <alignment vertical="top"/>
    </xf>
    <xf numFmtId="49" fontId="5" fillId="5" borderId="48" xfId="0" applyNumberFormat="1" applyFont="1" applyFill="1" applyBorder="1" applyAlignment="1" applyProtection="1">
      <alignment horizontal="left" vertical="center"/>
    </xf>
    <xf numFmtId="0" fontId="8" fillId="0" borderId="68"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37" xfId="0" applyFont="1" applyBorder="1" applyAlignment="1" applyProtection="1">
      <alignment vertical="center" wrapText="1"/>
    </xf>
    <xf numFmtId="0" fontId="8" fillId="0" borderId="12" xfId="0" applyFont="1" applyBorder="1" applyProtection="1">
      <alignment vertical="top"/>
    </xf>
    <xf numFmtId="0" fontId="1" fillId="0" borderId="37" xfId="44" applyFont="1" applyBorder="1" applyAlignment="1">
      <alignment vertical="center" wrapText="1"/>
    </xf>
    <xf numFmtId="0" fontId="20" fillId="0" borderId="12" xfId="44" applyFont="1" applyBorder="1"/>
    <xf numFmtId="0" fontId="16" fillId="0" borderId="37" xfId="44" applyFont="1" applyBorder="1" applyAlignment="1">
      <alignment vertical="center" wrapText="1"/>
    </xf>
    <xf numFmtId="0" fontId="16" fillId="0" borderId="37" xfId="0" applyFont="1" applyBorder="1" applyAlignment="1" applyProtection="1">
      <alignment vertical="center" wrapText="1"/>
    </xf>
    <xf numFmtId="0" fontId="17" fillId="0" borderId="57" xfId="47" applyBorder="1" applyAlignment="1" applyProtection="1">
      <alignment vertical="center" wrapText="1"/>
      <protection hidden="1"/>
    </xf>
    <xf numFmtId="0" fontId="1" fillId="0" borderId="68"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56" xfId="0" applyFont="1" applyBorder="1" applyAlignment="1" applyProtection="1">
      <alignment horizontal="center" vertical="center"/>
    </xf>
    <xf numFmtId="0" fontId="4" fillId="0" borderId="37" xfId="0" applyFont="1" applyBorder="1" applyAlignment="1" applyProtection="1">
      <alignment vertical="center" wrapText="1"/>
    </xf>
    <xf numFmtId="0" fontId="8" fillId="0" borderId="10" xfId="0" applyFont="1" applyBorder="1" applyProtection="1">
      <alignment vertical="top"/>
    </xf>
    <xf numFmtId="0" fontId="5" fillId="5" borderId="37" xfId="0" applyFont="1" applyFill="1" applyBorder="1" applyAlignment="1" applyProtection="1">
      <alignment horizontal="center" vertical="center"/>
    </xf>
    <xf numFmtId="0" fontId="8" fillId="9" borderId="68"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4">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561975</xdr:colOff>
      <xdr:row>50</xdr:row>
      <xdr:rowOff>28575</xdr:rowOff>
    </xdr:to>
    <xdr:pic>
      <xdr:nvPicPr>
        <xdr:cNvPr id="2" name="Slika 1">
          <a:extLst>
            <a:ext uri="{FF2B5EF4-FFF2-40B4-BE49-F238E27FC236}">
              <a16:creationId xmlns:a16="http://schemas.microsoft.com/office/drawing/2014/main" id="{F5B2CA3D-3F33-CBEA-DB3F-23CD406C09BE}"/>
            </a:ext>
          </a:extLst>
        </xdr:cNvPr>
        <xdr:cNvPicPr>
          <a:picLocks noChangeAspect="1"/>
        </xdr:cNvPicPr>
      </xdr:nvPicPr>
      <xdr:blipFill rotWithShape="1">
        <a:blip xmlns:r="http://schemas.openxmlformats.org/officeDocument/2006/relationships" r:embed="rId1"/>
        <a:srcRect r="2599" b="19831"/>
        <a:stretch>
          <a:fillRect/>
        </a:stretch>
      </xdr:blipFill>
      <xdr:spPr>
        <a:xfrm>
          <a:off x="0" y="0"/>
          <a:ext cx="7267575" cy="812482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1989</v>
      </c>
      <c r="B1" s="2" t="s">
        <v>1990</v>
      </c>
      <c r="C1" s="2" t="s">
        <v>1991</v>
      </c>
      <c r="D1" s="2" t="s">
        <v>1992</v>
      </c>
      <c r="E1" s="2" t="s">
        <v>1993</v>
      </c>
      <c r="F1" s="2" t="s">
        <v>1994</v>
      </c>
      <c r="G1" s="3" t="s">
        <v>1995</v>
      </c>
      <c r="H1" s="3" t="s">
        <v>1996</v>
      </c>
      <c r="I1" s="3" t="s">
        <v>1997</v>
      </c>
      <c r="J1" s="4" t="s">
        <v>1998</v>
      </c>
      <c r="K1" s="5" t="s">
        <v>1999</v>
      </c>
      <c r="L1" s="5" t="s">
        <v>2000</v>
      </c>
      <c r="M1" s="5"/>
      <c r="N1" s="5"/>
      <c r="O1" s="5"/>
      <c r="P1" s="5"/>
      <c r="Q1" s="5"/>
      <c r="R1" s="5"/>
      <c r="S1" s="5"/>
      <c r="T1" s="5"/>
      <c r="U1" s="5"/>
      <c r="V1" s="5"/>
      <c r="W1" s="5"/>
      <c r="X1" s="5"/>
      <c r="Y1" s="5"/>
      <c r="Z1" s="5"/>
    </row>
    <row r="2" spans="1:26" ht="12.75" customHeight="1" x14ac:dyDescent="0.2">
      <c r="A2" s="6">
        <v>151</v>
      </c>
      <c r="B2" s="7">
        <v>1</v>
      </c>
      <c r="C2" s="7">
        <f>'PR-RAS'!D6</f>
        <v>59454.34</v>
      </c>
      <c r="D2" s="7">
        <f>'PR-RAS'!E6</f>
        <v>70764.759999999995</v>
      </c>
      <c r="E2" s="7">
        <v>0</v>
      </c>
      <c r="F2" s="7">
        <v>0</v>
      </c>
      <c r="G2" s="8">
        <f t="shared" ref="G2:G274" si="0">(B2/1000)*(C2*1+D2*2)</f>
        <v>200.98385999999999</v>
      </c>
      <c r="H2" s="8">
        <f t="shared" ref="H2:H274" si="1">ABS(C2-ROUND(C2,0))+ABS(D2-ROUND(D2,0))</f>
        <v>0.58000000000174623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10340.91</v>
      </c>
      <c r="D45" s="2">
        <f>'PR-RAS'!E49</f>
        <v>11840.91</v>
      </c>
      <c r="E45" s="2">
        <v>0</v>
      </c>
      <c r="F45" s="2">
        <v>0</v>
      </c>
      <c r="G45" s="3">
        <f t="shared" si="0"/>
        <v>1497.0001199999997</v>
      </c>
      <c r="H45" s="3">
        <f t="shared" si="1"/>
        <v>0.18000000000029104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10340.91</v>
      </c>
      <c r="D64" s="2">
        <f>'PR-RAS'!E68</f>
        <v>11840.91</v>
      </c>
      <c r="E64" s="2">
        <v>0</v>
      </c>
      <c r="F64" s="2">
        <v>0</v>
      </c>
      <c r="G64" s="3">
        <f t="shared" si="0"/>
        <v>2143.4319899999996</v>
      </c>
      <c r="H64" s="3">
        <f t="shared" si="1"/>
        <v>0.18000000000029104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10340.91</v>
      </c>
      <c r="D66" s="2">
        <f>'PR-RAS'!E70</f>
        <v>11840.91</v>
      </c>
      <c r="E66" s="2">
        <v>0</v>
      </c>
      <c r="F66" s="2">
        <v>0</v>
      </c>
      <c r="G66" s="3">
        <f t="shared" si="0"/>
        <v>2211.4774499999999</v>
      </c>
      <c r="H66" s="3">
        <f t="shared" si="1"/>
        <v>0.18000000000029104</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2867.9</v>
      </c>
      <c r="D121" s="2">
        <f>'PR-RAS'!E125</f>
        <v>2404.4</v>
      </c>
      <c r="E121" s="2">
        <v>0</v>
      </c>
      <c r="F121" s="2">
        <v>0</v>
      </c>
      <c r="G121" s="3">
        <f t="shared" si="0"/>
        <v>921.20400000000006</v>
      </c>
      <c r="H121" s="3">
        <f t="shared" si="1"/>
        <v>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2867.9</v>
      </c>
      <c r="D122" s="2">
        <f>'PR-RAS'!E126</f>
        <v>2404.4</v>
      </c>
      <c r="E122" s="2">
        <v>0</v>
      </c>
      <c r="F122" s="2">
        <v>0</v>
      </c>
      <c r="G122" s="3">
        <f t="shared" si="0"/>
        <v>928.88070000000005</v>
      </c>
      <c r="H122" s="3">
        <f t="shared" si="1"/>
        <v>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2867.9</v>
      </c>
      <c r="D124" s="2">
        <f>'PR-RAS'!E128</f>
        <v>2404.4</v>
      </c>
      <c r="E124" s="2">
        <v>0</v>
      </c>
      <c r="F124" s="2">
        <v>0</v>
      </c>
      <c r="G124" s="3">
        <f t="shared" si="0"/>
        <v>944.23410000000013</v>
      </c>
      <c r="H124" s="3">
        <f t="shared" si="1"/>
        <v>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46245.53</v>
      </c>
      <c r="D130" s="2">
        <f>'PR-RAS'!E134</f>
        <v>56519.45</v>
      </c>
      <c r="E130" s="2">
        <v>0</v>
      </c>
      <c r="F130" s="2">
        <v>0</v>
      </c>
      <c r="G130" s="3">
        <f t="shared" si="0"/>
        <v>20547.691469999998</v>
      </c>
      <c r="H130" s="3">
        <f t="shared" si="1"/>
        <v>0.91999999999825377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46245.53</v>
      </c>
      <c r="D131" s="2">
        <f>'PR-RAS'!E135</f>
        <v>56519.45</v>
      </c>
      <c r="E131" s="2">
        <v>0</v>
      </c>
      <c r="F131" s="2">
        <v>0</v>
      </c>
      <c r="G131" s="3">
        <f t="shared" si="0"/>
        <v>20706.975900000001</v>
      </c>
      <c r="H131" s="3">
        <f t="shared" si="1"/>
        <v>0.91999999999825377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40936.53</v>
      </c>
      <c r="D132" s="2">
        <f>'PR-RAS'!E136</f>
        <v>51477.56</v>
      </c>
      <c r="E132" s="2">
        <v>0</v>
      </c>
      <c r="F132" s="2">
        <v>0</v>
      </c>
      <c r="G132" s="3">
        <f t="shared" si="0"/>
        <v>18849.80615</v>
      </c>
      <c r="H132" s="3">
        <f t="shared" si="1"/>
        <v>0.91000000000349246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5309</v>
      </c>
      <c r="D133" s="2">
        <f>'PR-RAS'!E137</f>
        <v>5041.8900000000003</v>
      </c>
      <c r="E133" s="2">
        <v>0</v>
      </c>
      <c r="F133" s="2">
        <v>0</v>
      </c>
      <c r="G133" s="3">
        <f t="shared" si="0"/>
        <v>2031.8469600000001</v>
      </c>
      <c r="H133" s="3">
        <f t="shared" si="1"/>
        <v>0.10999999999967258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50200.05</v>
      </c>
      <c r="D148" s="2">
        <f>'PR-RAS'!E152</f>
        <v>54703.640000000007</v>
      </c>
      <c r="E148" s="2">
        <v>0</v>
      </c>
      <c r="F148" s="2">
        <v>0</v>
      </c>
      <c r="G148" s="3">
        <f t="shared" si="0"/>
        <v>23462.27751</v>
      </c>
      <c r="H148" s="3">
        <f t="shared" si="1"/>
        <v>0.4099999999962165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39515.160000000003</v>
      </c>
      <c r="D149" s="2">
        <f>'PR-RAS'!E153</f>
        <v>44639.72</v>
      </c>
      <c r="E149" s="2">
        <v>0</v>
      </c>
      <c r="F149" s="2">
        <v>0</v>
      </c>
      <c r="G149" s="3">
        <f t="shared" si="0"/>
        <v>19061.6008</v>
      </c>
      <c r="H149" s="3">
        <f t="shared" si="1"/>
        <v>0.44000000000232831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31801.83</v>
      </c>
      <c r="D150" s="2">
        <f>'PR-RAS'!E154</f>
        <v>30101.01</v>
      </c>
      <c r="E150" s="2">
        <v>0</v>
      </c>
      <c r="F150" s="2">
        <v>0</v>
      </c>
      <c r="G150" s="3">
        <f t="shared" si="0"/>
        <v>13708.57365</v>
      </c>
      <c r="H150" s="3">
        <f t="shared" si="1"/>
        <v>0.17999999999665306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31801.83</v>
      </c>
      <c r="D151" s="2">
        <f>'PR-RAS'!E155</f>
        <v>30101.01</v>
      </c>
      <c r="E151" s="2">
        <v>0</v>
      </c>
      <c r="F151" s="2">
        <v>0</v>
      </c>
      <c r="G151" s="3">
        <f t="shared" si="0"/>
        <v>13800.577500000001</v>
      </c>
      <c r="H151" s="3">
        <f t="shared" si="1"/>
        <v>0.17999999999665306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2466</v>
      </c>
      <c r="D155" s="2">
        <f>'PR-RAS'!E159</f>
        <v>9572.0499999999993</v>
      </c>
      <c r="E155" s="2">
        <v>0</v>
      </c>
      <c r="F155" s="2">
        <v>0</v>
      </c>
      <c r="G155" s="3">
        <f t="shared" si="0"/>
        <v>3327.9553999999998</v>
      </c>
      <c r="H155" s="3">
        <f t="shared" si="1"/>
        <v>4.9999999999272404E-2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5247.33</v>
      </c>
      <c r="D156" s="2">
        <f>'PR-RAS'!E160</f>
        <v>4966.66</v>
      </c>
      <c r="E156" s="2">
        <v>0</v>
      </c>
      <c r="F156" s="2">
        <v>0</v>
      </c>
      <c r="G156" s="3">
        <f t="shared" si="0"/>
        <v>2353.0007500000002</v>
      </c>
      <c r="H156" s="3">
        <f t="shared" si="1"/>
        <v>0.67000000000007276</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5247.33</v>
      </c>
      <c r="D158" s="2">
        <f>'PR-RAS'!E162</f>
        <v>4966.66</v>
      </c>
      <c r="E158" s="2">
        <v>0</v>
      </c>
      <c r="F158" s="2">
        <v>0</v>
      </c>
      <c r="G158" s="3">
        <f t="shared" si="0"/>
        <v>2383.3620499999997</v>
      </c>
      <c r="H158" s="3">
        <f t="shared" si="1"/>
        <v>0.67000000000007276</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10021.459999999999</v>
      </c>
      <c r="D160" s="2">
        <f>'PR-RAS'!E164</f>
        <v>9430.4800000000014</v>
      </c>
      <c r="E160" s="2">
        <v>0</v>
      </c>
      <c r="F160" s="2">
        <v>0</v>
      </c>
      <c r="G160" s="3">
        <f t="shared" si="0"/>
        <v>4592.3047800000004</v>
      </c>
      <c r="H160" s="3">
        <f t="shared" si="1"/>
        <v>0.94000000000050932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995.31</v>
      </c>
      <c r="D161" s="2">
        <f>'PR-RAS'!E165</f>
        <v>1436.54</v>
      </c>
      <c r="E161" s="2">
        <v>0</v>
      </c>
      <c r="F161" s="2">
        <v>0</v>
      </c>
      <c r="G161" s="3">
        <f t="shared" si="0"/>
        <v>618.94240000000002</v>
      </c>
      <c r="H161" s="3">
        <f t="shared" si="1"/>
        <v>0.76999999999998181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195</v>
      </c>
      <c r="D162" s="2">
        <f>'PR-RAS'!E166</f>
        <v>163</v>
      </c>
      <c r="E162" s="2">
        <v>0</v>
      </c>
      <c r="F162" s="2">
        <v>0</v>
      </c>
      <c r="G162" s="3">
        <f t="shared" si="0"/>
        <v>83.881</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712.81</v>
      </c>
      <c r="D163" s="2">
        <f>'PR-RAS'!E167</f>
        <v>929.62</v>
      </c>
      <c r="E163" s="2">
        <v>0</v>
      </c>
      <c r="F163" s="2">
        <v>0</v>
      </c>
      <c r="G163" s="3">
        <f t="shared" si="0"/>
        <v>416.67210000000006</v>
      </c>
      <c r="H163" s="3">
        <f t="shared" si="1"/>
        <v>0.57000000000005002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87.5</v>
      </c>
      <c r="D164" s="2">
        <f>'PR-RAS'!E168</f>
        <v>343.92</v>
      </c>
      <c r="E164" s="2">
        <v>0</v>
      </c>
      <c r="F164" s="2">
        <v>0</v>
      </c>
      <c r="G164" s="3">
        <f t="shared" si="0"/>
        <v>126.38042000000002</v>
      </c>
      <c r="H164" s="3">
        <f t="shared" si="1"/>
        <v>0.57999999999998408</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2883.9</v>
      </c>
      <c r="D166" s="2">
        <f>'PR-RAS'!E170</f>
        <v>1740.7800000000002</v>
      </c>
      <c r="E166" s="2">
        <v>0</v>
      </c>
      <c r="F166" s="2">
        <v>0</v>
      </c>
      <c r="G166" s="3">
        <f t="shared" si="0"/>
        <v>1050.3009000000002</v>
      </c>
      <c r="H166" s="3">
        <f t="shared" si="1"/>
        <v>0.31999999999970896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161.47999999999999</v>
      </c>
      <c r="D167" s="2">
        <f>'PR-RAS'!E171</f>
        <v>241.39</v>
      </c>
      <c r="E167" s="2">
        <v>0</v>
      </c>
      <c r="F167" s="2">
        <v>0</v>
      </c>
      <c r="G167" s="3">
        <f t="shared" si="0"/>
        <v>106.94716000000001</v>
      </c>
      <c r="H167" s="3">
        <f t="shared" si="1"/>
        <v>0.86999999999997613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2021.79</v>
      </c>
      <c r="D169" s="2">
        <f>'PR-RAS'!E173</f>
        <v>1499.39</v>
      </c>
      <c r="E169" s="2">
        <v>0</v>
      </c>
      <c r="F169" s="2">
        <v>0</v>
      </c>
      <c r="G169" s="3">
        <f t="shared" si="0"/>
        <v>843.45576000000005</v>
      </c>
      <c r="H169" s="3">
        <f t="shared" si="1"/>
        <v>0.60000000000013642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700.63</v>
      </c>
      <c r="D171" s="2">
        <f>'PR-RAS'!E175</f>
        <v>0</v>
      </c>
      <c r="E171" s="2">
        <v>0</v>
      </c>
      <c r="F171" s="2">
        <v>0</v>
      </c>
      <c r="G171" s="3">
        <f t="shared" si="0"/>
        <v>119.1071</v>
      </c>
      <c r="H171" s="3">
        <f t="shared" si="1"/>
        <v>0.37000000000000455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5583.46</v>
      </c>
      <c r="D174" s="2">
        <f>'PR-RAS'!E178</f>
        <v>5140.13</v>
      </c>
      <c r="E174" s="2">
        <v>0</v>
      </c>
      <c r="F174" s="2">
        <v>0</v>
      </c>
      <c r="G174" s="3">
        <f t="shared" si="0"/>
        <v>2744.4235600000002</v>
      </c>
      <c r="H174" s="3">
        <f t="shared" si="1"/>
        <v>0.59000000000014552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464.84</v>
      </c>
      <c r="D175" s="2">
        <f>'PR-RAS'!E179</f>
        <v>343.22</v>
      </c>
      <c r="E175" s="2">
        <v>0</v>
      </c>
      <c r="F175" s="2">
        <v>0</v>
      </c>
      <c r="G175" s="3">
        <f t="shared" si="0"/>
        <v>200.32271999999998</v>
      </c>
      <c r="H175" s="3">
        <f t="shared" si="1"/>
        <v>0.3800000000000523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567.64</v>
      </c>
      <c r="D176" s="2">
        <f>'PR-RAS'!E180</f>
        <v>283.95999999999998</v>
      </c>
      <c r="E176" s="2">
        <v>0</v>
      </c>
      <c r="F176" s="2">
        <v>0</v>
      </c>
      <c r="G176" s="3">
        <f t="shared" si="0"/>
        <v>198.72299999999998</v>
      </c>
      <c r="H176" s="3">
        <f t="shared" si="1"/>
        <v>0.40000000000003411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66.94</v>
      </c>
      <c r="D178" s="2">
        <f>'PR-RAS'!E182</f>
        <v>131.25</v>
      </c>
      <c r="E178" s="2">
        <v>0</v>
      </c>
      <c r="F178" s="2">
        <v>0</v>
      </c>
      <c r="G178" s="3">
        <f t="shared" si="0"/>
        <v>58.310879999999997</v>
      </c>
      <c r="H178" s="3">
        <f t="shared" si="1"/>
        <v>0.31000000000000227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1044.54</v>
      </c>
      <c r="D179" s="2">
        <f>'PR-RAS'!E183</f>
        <v>945</v>
      </c>
      <c r="E179" s="2">
        <v>0</v>
      </c>
      <c r="F179" s="2">
        <v>0</v>
      </c>
      <c r="G179" s="3">
        <f t="shared" si="0"/>
        <v>522.34811999999999</v>
      </c>
      <c r="H179" s="3">
        <f t="shared" si="1"/>
        <v>0.46000000000003638</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2077.5</v>
      </c>
      <c r="D181" s="2">
        <f>'PR-RAS'!E185</f>
        <v>2040</v>
      </c>
      <c r="E181" s="2">
        <v>0</v>
      </c>
      <c r="F181" s="2">
        <v>0</v>
      </c>
      <c r="G181" s="3">
        <f t="shared" si="0"/>
        <v>1108.3499999999999</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192</v>
      </c>
      <c r="D182" s="2">
        <f>'PR-RAS'!E186</f>
        <v>256.7</v>
      </c>
      <c r="E182" s="2">
        <v>0</v>
      </c>
      <c r="F182" s="2">
        <v>0</v>
      </c>
      <c r="G182" s="3">
        <f t="shared" si="0"/>
        <v>127.67739999999999</v>
      </c>
      <c r="H182" s="3">
        <f t="shared" si="1"/>
        <v>0.30000000000001137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1170</v>
      </c>
      <c r="D183" s="2">
        <f>'PR-RAS'!E187</f>
        <v>1140</v>
      </c>
      <c r="E183" s="2">
        <v>0</v>
      </c>
      <c r="F183" s="2">
        <v>0</v>
      </c>
      <c r="G183" s="3">
        <f t="shared" si="0"/>
        <v>627.9</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558.79</v>
      </c>
      <c r="D190" s="2">
        <f>'PR-RAS'!E194</f>
        <v>1113.03</v>
      </c>
      <c r="E190" s="2">
        <v>0</v>
      </c>
      <c r="F190" s="2">
        <v>0</v>
      </c>
      <c r="G190" s="3">
        <f t="shared" si="0"/>
        <v>526.33664999999996</v>
      </c>
      <c r="H190" s="3">
        <f t="shared" si="1"/>
        <v>0.24000000000000909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353.13</v>
      </c>
      <c r="D193" s="2">
        <f>'PR-RAS'!E197</f>
        <v>360.05</v>
      </c>
      <c r="E193" s="2">
        <v>0</v>
      </c>
      <c r="F193" s="2">
        <v>0</v>
      </c>
      <c r="G193" s="3">
        <f t="shared" si="0"/>
        <v>206.06016</v>
      </c>
      <c r="H193" s="3">
        <f t="shared" si="1"/>
        <v>0.18000000000000682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205.66</v>
      </c>
      <c r="D197" s="2">
        <f>'PR-RAS'!E201</f>
        <v>752.98</v>
      </c>
      <c r="E197" s="2">
        <v>0</v>
      </c>
      <c r="F197" s="2">
        <v>0</v>
      </c>
      <c r="G197" s="3">
        <f t="shared" si="0"/>
        <v>335.47752000000003</v>
      </c>
      <c r="H197" s="3">
        <f t="shared" si="1"/>
        <v>0.35999999999998522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663.43</v>
      </c>
      <c r="D198" s="2">
        <f>'PR-RAS'!E202</f>
        <v>633.44000000000005</v>
      </c>
      <c r="E198" s="2">
        <v>0</v>
      </c>
      <c r="F198" s="2">
        <v>0</v>
      </c>
      <c r="G198" s="3">
        <f t="shared" si="0"/>
        <v>380.27107000000001</v>
      </c>
      <c r="H198" s="3">
        <f t="shared" si="1"/>
        <v>0.87000000000000455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663.43</v>
      </c>
      <c r="D212" s="2">
        <f>'PR-RAS'!E216</f>
        <v>633.44000000000005</v>
      </c>
      <c r="E212" s="2">
        <v>0</v>
      </c>
      <c r="F212" s="2">
        <v>0</v>
      </c>
      <c r="G212" s="3">
        <f t="shared" si="0"/>
        <v>407.29540999999995</v>
      </c>
      <c r="H212" s="3">
        <f t="shared" si="1"/>
        <v>0.87000000000000455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663.43</v>
      </c>
      <c r="D213" s="2">
        <f>'PR-RAS'!E217</f>
        <v>633.44000000000005</v>
      </c>
      <c r="E213" s="2">
        <v>0</v>
      </c>
      <c r="F213" s="2">
        <v>0</v>
      </c>
      <c r="G213" s="3">
        <f t="shared" si="0"/>
        <v>409.22571999999997</v>
      </c>
      <c r="H213" s="3">
        <f t="shared" si="1"/>
        <v>0.87000000000000455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50200.05</v>
      </c>
      <c r="D295" s="2">
        <f>'PR-RAS'!E299</f>
        <v>54703.640000000007</v>
      </c>
      <c r="E295" s="2">
        <v>0</v>
      </c>
      <c r="F295" s="2">
        <v>0</v>
      </c>
      <c r="G295" s="3">
        <f t="shared" si="12"/>
        <v>46924.55502</v>
      </c>
      <c r="H295" s="3">
        <f t="shared" si="13"/>
        <v>0.4099999999962165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9254.2899999999936</v>
      </c>
      <c r="D296" s="2">
        <f>'PR-RAS'!E300</f>
        <v>16061.119999999988</v>
      </c>
      <c r="E296" s="2">
        <v>0</v>
      </c>
      <c r="F296" s="2">
        <v>0</v>
      </c>
      <c r="G296" s="3">
        <f t="shared" si="12"/>
        <v>12206.07634999999</v>
      </c>
      <c r="H296" s="3">
        <f t="shared" si="13"/>
        <v>0.40999999998166459</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3012.65</v>
      </c>
      <c r="D298" s="2">
        <f>'PR-RAS'!E302</f>
        <v>0</v>
      </c>
      <c r="E298" s="2">
        <v>0</v>
      </c>
      <c r="F298" s="2">
        <v>0</v>
      </c>
      <c r="G298" s="3">
        <f t="shared" si="12"/>
        <v>894.75704999999994</v>
      </c>
      <c r="H298" s="3">
        <f t="shared" si="13"/>
        <v>0.34999999999990905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4318.83</v>
      </c>
      <c r="E299" s="2">
        <v>0</v>
      </c>
      <c r="F299" s="2">
        <v>0</v>
      </c>
      <c r="G299" s="3">
        <f t="shared" si="12"/>
        <v>2574.02268</v>
      </c>
      <c r="H299" s="3">
        <f t="shared" si="13"/>
        <v>0.17000000000007276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10331.5</v>
      </c>
      <c r="D355" s="2">
        <f>'PR-RAS'!E360</f>
        <v>11203.91</v>
      </c>
      <c r="E355" s="2">
        <v>0</v>
      </c>
      <c r="F355" s="2">
        <v>0</v>
      </c>
      <c r="G355" s="3">
        <f t="shared" si="12"/>
        <v>11589.719279999999</v>
      </c>
      <c r="H355" s="3">
        <f t="shared" si="13"/>
        <v>0.59000000000014552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10331.5</v>
      </c>
      <c r="D368" s="2">
        <f>'PR-RAS'!E373</f>
        <v>11203.91</v>
      </c>
      <c r="E368" s="2">
        <v>0</v>
      </c>
      <c r="F368" s="2">
        <v>0</v>
      </c>
      <c r="G368" s="3">
        <f t="shared" si="12"/>
        <v>12015.33044</v>
      </c>
      <c r="H368" s="3">
        <f t="shared" si="13"/>
        <v>0.59000000000014552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2607.79</v>
      </c>
      <c r="E374" s="2">
        <v>0</v>
      </c>
      <c r="F374" s="2">
        <v>0</v>
      </c>
      <c r="G374" s="3">
        <f t="shared" si="12"/>
        <v>1945.4113399999999</v>
      </c>
      <c r="H374" s="3">
        <f t="shared" si="13"/>
        <v>0.21000000000003638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2607.79</v>
      </c>
      <c r="E375" s="2">
        <v>0</v>
      </c>
      <c r="F375" s="2">
        <v>0</v>
      </c>
      <c r="G375" s="3">
        <f t="shared" si="12"/>
        <v>1950.6269199999999</v>
      </c>
      <c r="H375" s="3">
        <f t="shared" si="13"/>
        <v>0.21000000000003638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10331.5</v>
      </c>
      <c r="D388" s="2">
        <f>'PR-RAS'!E393</f>
        <v>8596.1200000000008</v>
      </c>
      <c r="E388" s="2">
        <v>0</v>
      </c>
      <c r="F388" s="2">
        <v>0</v>
      </c>
      <c r="G388" s="3">
        <f t="shared" si="12"/>
        <v>10651.687380000001</v>
      </c>
      <c r="H388" s="3">
        <f t="shared" si="13"/>
        <v>0.62000000000080036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10331.5</v>
      </c>
      <c r="D389" s="2">
        <f>'PR-RAS'!E394</f>
        <v>8596.1200000000008</v>
      </c>
      <c r="E389" s="2">
        <v>0</v>
      </c>
      <c r="F389" s="2">
        <v>0</v>
      </c>
      <c r="G389" s="3">
        <f t="shared" si="12"/>
        <v>10679.211120000002</v>
      </c>
      <c r="H389" s="3">
        <f t="shared" si="13"/>
        <v>0.62000000000080036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10331.5</v>
      </c>
      <c r="D413" s="2">
        <f>'PR-RAS'!E418</f>
        <v>11203.91</v>
      </c>
      <c r="E413" s="2">
        <v>0</v>
      </c>
      <c r="F413" s="2">
        <v>0</v>
      </c>
      <c r="G413" s="3">
        <f t="shared" si="12"/>
        <v>13488.599839999999</v>
      </c>
      <c r="H413" s="3">
        <f t="shared" si="13"/>
        <v>0.59000000000014552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59454.34</v>
      </c>
      <c r="D417" s="2">
        <f>'PR-RAS'!E422</f>
        <v>70764.759999999995</v>
      </c>
      <c r="E417" s="2">
        <v>0</v>
      </c>
      <c r="F417" s="2">
        <v>0</v>
      </c>
      <c r="G417" s="3">
        <f t="shared" si="12"/>
        <v>83609.285759999984</v>
      </c>
      <c r="H417" s="3">
        <f t="shared" si="13"/>
        <v>0.58000000000174623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60531.55</v>
      </c>
      <c r="D418" s="2">
        <f>'PR-RAS'!E423</f>
        <v>65907.55</v>
      </c>
      <c r="E418" s="2">
        <v>0</v>
      </c>
      <c r="F418" s="2">
        <v>0</v>
      </c>
      <c r="G418" s="3">
        <f t="shared" si="12"/>
        <v>80208.553050000002</v>
      </c>
      <c r="H418" s="3">
        <f t="shared" si="13"/>
        <v>0.89999999999417923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4857.2099999999919</v>
      </c>
      <c r="E419" s="2">
        <v>0</v>
      </c>
      <c r="F419" s="2">
        <v>0</v>
      </c>
      <c r="G419" s="3">
        <f t="shared" si="12"/>
        <v>4060.6275599999931</v>
      </c>
      <c r="H419" s="3">
        <f t="shared" si="13"/>
        <v>0.20999999999185093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1077.2100000000064</v>
      </c>
      <c r="D420" s="2">
        <f>'PR-RAS'!E425</f>
        <v>0</v>
      </c>
      <c r="E420" s="2">
        <v>0</v>
      </c>
      <c r="F420" s="2">
        <v>0</v>
      </c>
      <c r="G420" s="3">
        <f t="shared" si="12"/>
        <v>451.35099000000264</v>
      </c>
      <c r="H420" s="3">
        <f t="shared" si="13"/>
        <v>0.21000000000640284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3012.65</v>
      </c>
      <c r="D421" s="2">
        <f>'PR-RAS'!E426</f>
        <v>0</v>
      </c>
      <c r="E421" s="2">
        <v>0</v>
      </c>
      <c r="F421" s="2">
        <v>0</v>
      </c>
      <c r="G421" s="3">
        <f t="shared" si="12"/>
        <v>1265.3130000000001</v>
      </c>
      <c r="H421" s="3">
        <f t="shared" si="13"/>
        <v>0.34999999999990905</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4318.83</v>
      </c>
      <c r="E422" s="2">
        <v>0</v>
      </c>
      <c r="F422" s="2">
        <v>0</v>
      </c>
      <c r="G422" s="3">
        <f t="shared" si="12"/>
        <v>3636.4548599999998</v>
      </c>
      <c r="H422" s="3">
        <f t="shared" si="13"/>
        <v>0.17000000000007276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59454.34</v>
      </c>
      <c r="D637" s="2">
        <f>'PR-RAS'!E643</f>
        <v>70764.759999999995</v>
      </c>
      <c r="E637" s="2">
        <v>0</v>
      </c>
      <c r="F637" s="2">
        <v>0</v>
      </c>
      <c r="G637" s="3">
        <f t="shared" si="14"/>
        <v>127825.73495999999</v>
      </c>
      <c r="H637" s="3">
        <f t="shared" si="15"/>
        <v>0.58000000000174623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60531.55</v>
      </c>
      <c r="D638" s="2">
        <f>'PR-RAS'!E644</f>
        <v>65907.55</v>
      </c>
      <c r="E638" s="2">
        <v>0</v>
      </c>
      <c r="F638" s="2">
        <v>0</v>
      </c>
      <c r="G638" s="3">
        <f t="shared" si="14"/>
        <v>122524.81605000002</v>
      </c>
      <c r="H638" s="3">
        <f t="shared" si="15"/>
        <v>0.89999999999417923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4857.2099999999919</v>
      </c>
      <c r="E639" s="2">
        <v>0</v>
      </c>
      <c r="F639" s="2">
        <v>0</v>
      </c>
      <c r="G639" s="3">
        <f t="shared" si="14"/>
        <v>6197.7999599999894</v>
      </c>
      <c r="H639" s="3">
        <f t="shared" si="15"/>
        <v>0.20999999999185093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1077.2100000000064</v>
      </c>
      <c r="D640" s="2">
        <f>'PR-RAS'!E646</f>
        <v>0</v>
      </c>
      <c r="E640" s="2">
        <v>0</v>
      </c>
      <c r="F640" s="2">
        <v>0</v>
      </c>
      <c r="G640" s="3">
        <f t="shared" si="14"/>
        <v>688.33719000000406</v>
      </c>
      <c r="H640" s="3">
        <f t="shared" si="15"/>
        <v>0.21000000000640284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3012.65</v>
      </c>
      <c r="D641" s="2">
        <f>'PR-RAS'!E647</f>
        <v>0</v>
      </c>
      <c r="E641" s="2">
        <v>0</v>
      </c>
      <c r="F641" s="2">
        <v>0</v>
      </c>
      <c r="G641" s="3">
        <f t="shared" si="14"/>
        <v>1928.096</v>
      </c>
      <c r="H641" s="3">
        <f t="shared" si="15"/>
        <v>0.34999999999990905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4318.83</v>
      </c>
      <c r="E642" s="2">
        <v>0</v>
      </c>
      <c r="F642" s="2">
        <v>0</v>
      </c>
      <c r="G642" s="3">
        <f t="shared" si="14"/>
        <v>5536.7400600000001</v>
      </c>
      <c r="H642" s="3">
        <f t="shared" si="15"/>
        <v>0.17000000000007276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1935.4399999999937</v>
      </c>
      <c r="D643" s="2">
        <f>'PR-RAS'!E649</f>
        <v>538.37999999999192</v>
      </c>
      <c r="E643" s="2">
        <v>0</v>
      </c>
      <c r="F643" s="2">
        <v>0</v>
      </c>
      <c r="G643" s="3">
        <f t="shared" si="14"/>
        <v>1933.8323999999857</v>
      </c>
      <c r="H643" s="3">
        <f t="shared" si="15"/>
        <v>0.81999999998561179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3035.65</v>
      </c>
      <c r="D646" s="2">
        <f>'PR-RAS'!E653</f>
        <v>2682.82</v>
      </c>
      <c r="E646" s="2">
        <v>0</v>
      </c>
      <c r="F646" s="2">
        <v>0</v>
      </c>
      <c r="G646" s="3">
        <f t="shared" si="14"/>
        <v>5418.8320500000009</v>
      </c>
      <c r="H646" s="3">
        <f t="shared" si="15"/>
        <v>0.52999999999974534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59533.94</v>
      </c>
      <c r="D647" s="2">
        <f>'PR-RAS'!E654</f>
        <v>70900.5</v>
      </c>
      <c r="E647" s="2">
        <v>0</v>
      </c>
      <c r="F647" s="2">
        <v>0</v>
      </c>
      <c r="G647" s="3">
        <f t="shared" si="14"/>
        <v>130062.37124000001</v>
      </c>
      <c r="H647" s="3">
        <f t="shared" si="15"/>
        <v>0.55999999999767169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52403.51</v>
      </c>
      <c r="D648" s="2">
        <f>'PR-RAS'!E655</f>
        <v>65026.98</v>
      </c>
      <c r="E648" s="2">
        <v>0</v>
      </c>
      <c r="F648" s="2">
        <v>0</v>
      </c>
      <c r="G648" s="3">
        <f t="shared" si="14"/>
        <v>118049.98309000001</v>
      </c>
      <c r="H648" s="3">
        <f t="shared" si="15"/>
        <v>0.50999999999476131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10166.080000000002</v>
      </c>
      <c r="D649" s="2">
        <f>'PR-RAS'!E656</f>
        <v>8556.3400000000038</v>
      </c>
      <c r="E649" s="2">
        <v>0</v>
      </c>
      <c r="F649" s="2">
        <v>0</v>
      </c>
      <c r="G649" s="3">
        <f t="shared" si="14"/>
        <v>17676.636480000008</v>
      </c>
      <c r="H649" s="3">
        <f t="shared" si="15"/>
        <v>0.42000000000552973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9640.91</v>
      </c>
      <c r="D678" s="2">
        <f>'PR-RAS'!E685</f>
        <v>11140.91</v>
      </c>
      <c r="E678" s="2">
        <v>0</v>
      </c>
      <c r="F678" s="2">
        <v>0</v>
      </c>
      <c r="G678" s="3">
        <f t="shared" si="14"/>
        <v>21611.68821</v>
      </c>
      <c r="H678" s="3">
        <f t="shared" si="15"/>
        <v>0.18000000000029104</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700</v>
      </c>
      <c r="D679" s="2">
        <f>'PR-RAS'!E686</f>
        <v>700</v>
      </c>
      <c r="E679" s="2">
        <v>0</v>
      </c>
      <c r="F679" s="2">
        <v>0</v>
      </c>
      <c r="G679" s="3">
        <f t="shared" si="14"/>
        <v>1423.8000000000002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712.81</v>
      </c>
      <c r="D727" s="2">
        <f>'PR-RAS'!E734</f>
        <v>929.62</v>
      </c>
      <c r="E727" s="2">
        <v>0</v>
      </c>
      <c r="F727" s="2">
        <v>0</v>
      </c>
      <c r="G727" s="3">
        <f t="shared" si="14"/>
        <v>1867.3083000000001</v>
      </c>
      <c r="H727" s="3">
        <f t="shared" si="15"/>
        <v>0.57000000000005002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22">
        <v>151</v>
      </c>
      <c r="B1010" s="23">
        <v>1009</v>
      </c>
      <c r="C1010" s="23">
        <f>'PR-RAS'!D1019</f>
        <v>0</v>
      </c>
      <c r="D1010" s="23">
        <f>'PR-RAS'!E1019</f>
        <v>0</v>
      </c>
      <c r="E1010" s="23">
        <v>0</v>
      </c>
      <c r="F1010" s="23">
        <v>0</v>
      </c>
      <c r="G1010" s="24">
        <f t="shared" si="34"/>
        <v>0</v>
      </c>
      <c r="H1010" s="24">
        <f t="shared" si="35"/>
        <v>0</v>
      </c>
      <c r="I1010" s="25">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23">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7001.65</v>
      </c>
      <c r="D1581" s="7"/>
      <c r="E1581" s="7">
        <v>0</v>
      </c>
      <c r="F1581" s="7">
        <v>0</v>
      </c>
      <c r="G1581" s="8">
        <f t="shared" ref="G1581:G1685" si="70">B1581/1000*C1581</f>
        <v>7.0016499999999997</v>
      </c>
      <c r="H1581" s="8">
        <f t="shared" ref="H1581:H1685" si="71">ABS(C1581-ROUND(C1581,0))</f>
        <v>0.3500000000003638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65843.290000000008</v>
      </c>
      <c r="D1582" s="2">
        <v>0</v>
      </c>
      <c r="E1582" s="2">
        <v>0</v>
      </c>
      <c r="F1582" s="2">
        <v>0</v>
      </c>
      <c r="G1582" s="3">
        <f t="shared" si="70"/>
        <v>131.68658000000002</v>
      </c>
      <c r="H1582" s="3">
        <f t="shared" si="71"/>
        <v>0.29000000000814907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54639.380000000005</v>
      </c>
      <c r="D1584" s="2">
        <v>0</v>
      </c>
      <c r="E1584" s="2">
        <v>0</v>
      </c>
      <c r="F1584" s="2">
        <v>0</v>
      </c>
      <c r="G1584" s="3">
        <f t="shared" si="70"/>
        <v>218.55752000000001</v>
      </c>
      <c r="H1584" s="3">
        <f t="shared" si="71"/>
        <v>0.38000000000465661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44575.46</v>
      </c>
      <c r="D1585" s="2">
        <v>0</v>
      </c>
      <c r="E1585" s="2">
        <v>0</v>
      </c>
      <c r="F1585" s="2">
        <v>0</v>
      </c>
      <c r="G1585" s="3">
        <f t="shared" si="70"/>
        <v>222.87729999999999</v>
      </c>
      <c r="H1585" s="3">
        <f t="shared" si="71"/>
        <v>0.45999999999912689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9430.48</v>
      </c>
      <c r="D1586" s="2">
        <v>0</v>
      </c>
      <c r="E1586" s="2">
        <v>0</v>
      </c>
      <c r="F1586" s="2">
        <v>0</v>
      </c>
      <c r="G1586" s="3">
        <f t="shared" si="70"/>
        <v>56.582879999999996</v>
      </c>
      <c r="H1586" s="3">
        <f t="shared" si="71"/>
        <v>0.47999999999956344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633.44000000000005</v>
      </c>
      <c r="D1587" s="2">
        <v>0</v>
      </c>
      <c r="E1587" s="2">
        <v>0</v>
      </c>
      <c r="F1587" s="2">
        <v>0</v>
      </c>
      <c r="G1587" s="3">
        <f t="shared" si="70"/>
        <v>4.4340800000000007</v>
      </c>
      <c r="H1587" s="3">
        <f t="shared" si="71"/>
        <v>0.44000000000005457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11203.91</v>
      </c>
      <c r="D1593" s="2">
        <v>0</v>
      </c>
      <c r="E1593" s="2">
        <v>0</v>
      </c>
      <c r="F1593" s="2">
        <v>0</v>
      </c>
      <c r="G1593" s="3">
        <f t="shared" si="70"/>
        <v>145.65082999999998</v>
      </c>
      <c r="H1593" s="3">
        <f t="shared" si="71"/>
        <v>9.0000000000145519E-2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64826.98</v>
      </c>
      <c r="D1601" s="2">
        <v>0</v>
      </c>
      <c r="E1601" s="2">
        <v>0</v>
      </c>
      <c r="F1601" s="2">
        <v>0</v>
      </c>
      <c r="G1601" s="3">
        <f t="shared" si="70"/>
        <v>1361.3665800000001</v>
      </c>
      <c r="H1601" s="3">
        <f t="shared" si="71"/>
        <v>1.9999999996798579E-2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54559.700000000004</v>
      </c>
      <c r="D1603" s="2">
        <v>0</v>
      </c>
      <c r="E1603" s="2">
        <v>0</v>
      </c>
      <c r="F1603" s="2">
        <v>0</v>
      </c>
      <c r="G1603" s="3">
        <f t="shared" si="70"/>
        <v>1254.8731</v>
      </c>
      <c r="H1603" s="3">
        <f t="shared" si="71"/>
        <v>0.29999999999563443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44246.3</v>
      </c>
      <c r="D1604" s="2">
        <v>0</v>
      </c>
      <c r="E1604" s="2">
        <v>0</v>
      </c>
      <c r="F1604" s="2">
        <v>0</v>
      </c>
      <c r="G1604" s="3">
        <f t="shared" si="70"/>
        <v>1061.9112</v>
      </c>
      <c r="H1604" s="3">
        <f t="shared" si="71"/>
        <v>0.30000000000291038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9631.76</v>
      </c>
      <c r="D1605" s="2">
        <v>0</v>
      </c>
      <c r="E1605" s="2">
        <v>0</v>
      </c>
      <c r="F1605" s="2">
        <v>0</v>
      </c>
      <c r="G1605" s="3">
        <f t="shared" si="70"/>
        <v>240.79400000000001</v>
      </c>
      <c r="H1605" s="3">
        <f t="shared" si="71"/>
        <v>0.23999999999978172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681.64</v>
      </c>
      <c r="D1606" s="2">
        <v>0</v>
      </c>
      <c r="E1606" s="2">
        <v>0</v>
      </c>
      <c r="F1606" s="2">
        <v>0</v>
      </c>
      <c r="G1606" s="3">
        <f t="shared" si="70"/>
        <v>17.722639999999998</v>
      </c>
      <c r="H1606" s="3">
        <f t="shared" si="71"/>
        <v>0.36000000000001364</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10267.280000000001</v>
      </c>
      <c r="D1612" s="2">
        <v>0</v>
      </c>
      <c r="E1612" s="2">
        <v>0</v>
      </c>
      <c r="F1612" s="2">
        <v>0</v>
      </c>
      <c r="G1612" s="3">
        <f t="shared" si="70"/>
        <v>328.55296000000004</v>
      </c>
      <c r="H1612" s="3">
        <f t="shared" si="71"/>
        <v>0.28000000000065484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8017.9599999999991</v>
      </c>
      <c r="D1620" s="2">
        <v>0</v>
      </c>
      <c r="E1620" s="2">
        <v>0</v>
      </c>
      <c r="F1620" s="2">
        <v>0</v>
      </c>
      <c r="G1620" s="3">
        <f t="shared" si="70"/>
        <v>320.71839999999997</v>
      </c>
      <c r="H1620" s="3">
        <f t="shared" si="71"/>
        <v>4.0000000000873115E-2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8017.96</v>
      </c>
      <c r="D1680" s="2">
        <v>0</v>
      </c>
      <c r="E1680" s="2">
        <v>0</v>
      </c>
      <c r="F1680" s="2">
        <v>0</v>
      </c>
      <c r="G1680" s="3">
        <f t="shared" si="70"/>
        <v>801.79600000000005</v>
      </c>
      <c r="H1680" s="3">
        <f t="shared" si="71"/>
        <v>3.999999999996362E-2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7081.33</v>
      </c>
      <c r="D1682" s="2">
        <v>0</v>
      </c>
      <c r="E1682" s="2">
        <v>0</v>
      </c>
      <c r="F1682" s="2">
        <v>0</v>
      </c>
      <c r="G1682" s="3">
        <f t="shared" si="70"/>
        <v>722.29566</v>
      </c>
      <c r="H1682" s="3">
        <f t="shared" si="71"/>
        <v>0.32999999999992724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936.63</v>
      </c>
      <c r="D1683" s="2">
        <v>0</v>
      </c>
      <c r="E1683" s="2">
        <v>0</v>
      </c>
      <c r="F1683" s="2">
        <v>0</v>
      </c>
      <c r="G1683" s="3">
        <f t="shared" si="70"/>
        <v>96.472889999999992</v>
      </c>
      <c r="H1683" s="3">
        <f t="shared" si="71"/>
        <v>0.37000000000000455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36">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21" t="s">
        <v>2001</v>
      </c>
      <c r="B1" s="321"/>
      <c r="C1" s="321"/>
    </row>
    <row r="2" spans="1:16" ht="33" customHeight="1" x14ac:dyDescent="0.2">
      <c r="A2" s="322" t="s">
        <v>2002</v>
      </c>
      <c r="B2" s="323"/>
      <c r="C2" s="313"/>
      <c r="D2" s="5"/>
      <c r="E2" s="5"/>
      <c r="F2" s="5"/>
      <c r="G2" s="5"/>
      <c r="H2" s="5"/>
      <c r="I2" s="5"/>
      <c r="J2" s="5"/>
      <c r="K2" s="5"/>
      <c r="L2" s="5"/>
      <c r="M2" s="5"/>
      <c r="N2" s="5"/>
      <c r="O2" s="5"/>
      <c r="P2" s="5"/>
    </row>
    <row r="3" spans="1:16" ht="18.75" customHeight="1" x14ac:dyDescent="0.2">
      <c r="A3" s="201" t="s">
        <v>2003</v>
      </c>
      <c r="B3" s="324" t="s">
        <v>2004</v>
      </c>
      <c r="C3" s="313"/>
      <c r="D3" s="5"/>
      <c r="E3" s="5"/>
      <c r="F3" s="5"/>
      <c r="G3" s="5"/>
      <c r="H3" s="5"/>
      <c r="I3" s="5"/>
      <c r="J3" s="5"/>
      <c r="K3" s="5"/>
      <c r="L3" s="5"/>
      <c r="M3" s="5"/>
      <c r="N3" s="5"/>
      <c r="O3" s="5"/>
      <c r="P3" s="5"/>
    </row>
    <row r="4" spans="1:16" ht="37.5" hidden="1" customHeight="1" x14ac:dyDescent="0.2">
      <c r="A4" s="202" t="s">
        <v>2005</v>
      </c>
      <c r="B4" s="312" t="s">
        <v>2006</v>
      </c>
      <c r="C4" s="313"/>
      <c r="D4" s="5"/>
      <c r="E4" s="5"/>
      <c r="F4" s="5"/>
      <c r="G4" s="5"/>
      <c r="H4" s="5"/>
      <c r="I4" s="5"/>
      <c r="J4" s="5"/>
      <c r="K4" s="5"/>
      <c r="L4" s="5"/>
      <c r="M4" s="5"/>
      <c r="N4" s="5"/>
      <c r="O4" s="5"/>
      <c r="P4" s="5"/>
    </row>
    <row r="5" spans="1:16" ht="48" hidden="1" customHeight="1" x14ac:dyDescent="0.2">
      <c r="A5" s="202" t="s">
        <v>2005</v>
      </c>
      <c r="B5" s="312" t="s">
        <v>2007</v>
      </c>
      <c r="C5" s="313"/>
      <c r="D5" s="5"/>
      <c r="E5" s="5"/>
      <c r="F5" s="5"/>
      <c r="G5" s="5"/>
      <c r="H5" s="5"/>
      <c r="I5" s="5"/>
      <c r="J5" s="5"/>
      <c r="K5" s="5"/>
      <c r="L5" s="5"/>
      <c r="M5" s="5"/>
      <c r="N5" s="5"/>
      <c r="O5" s="5"/>
      <c r="P5" s="5"/>
    </row>
    <row r="6" spans="1:16" ht="59.25" hidden="1" customHeight="1" x14ac:dyDescent="0.2">
      <c r="A6" s="202" t="s">
        <v>2005</v>
      </c>
      <c r="B6" s="312" t="s">
        <v>2008</v>
      </c>
      <c r="C6" s="313"/>
      <c r="D6" s="5"/>
      <c r="E6" s="5"/>
      <c r="F6" s="5"/>
      <c r="G6" s="5"/>
      <c r="H6" s="5"/>
      <c r="I6" s="5"/>
      <c r="J6" s="5"/>
      <c r="K6" s="5"/>
      <c r="L6" s="5"/>
      <c r="M6" s="5"/>
      <c r="N6" s="5"/>
      <c r="O6" s="5"/>
      <c r="P6" s="5"/>
    </row>
    <row r="7" spans="1:16" ht="48" hidden="1" customHeight="1" x14ac:dyDescent="0.2">
      <c r="A7" s="202" t="s">
        <v>2009</v>
      </c>
      <c r="B7" s="312" t="s">
        <v>2010</v>
      </c>
      <c r="C7" s="313"/>
      <c r="D7" s="5"/>
      <c r="E7" s="5"/>
      <c r="F7" s="5"/>
      <c r="G7" s="5"/>
      <c r="H7" s="5"/>
      <c r="I7" s="5"/>
      <c r="J7" s="5"/>
      <c r="K7" s="5"/>
      <c r="L7" s="5"/>
      <c r="M7" s="5"/>
      <c r="N7" s="5"/>
      <c r="O7" s="5"/>
      <c r="P7" s="5"/>
    </row>
    <row r="8" spans="1:16" ht="41.25" hidden="1" customHeight="1" x14ac:dyDescent="0.2">
      <c r="A8" s="202" t="s">
        <v>2011</v>
      </c>
      <c r="B8" s="312" t="s">
        <v>2012</v>
      </c>
      <c r="C8" s="313"/>
      <c r="D8" s="5"/>
      <c r="E8" s="5"/>
      <c r="F8" s="5"/>
      <c r="G8" s="5"/>
      <c r="H8" s="5"/>
      <c r="I8" s="5"/>
      <c r="J8" s="5"/>
      <c r="K8" s="5"/>
      <c r="L8" s="5"/>
      <c r="M8" s="5"/>
      <c r="N8" s="5"/>
      <c r="O8" s="5"/>
      <c r="P8" s="5"/>
    </row>
    <row r="9" spans="1:16" ht="59.25" hidden="1" customHeight="1" x14ac:dyDescent="0.2">
      <c r="A9" s="202" t="s">
        <v>2013</v>
      </c>
      <c r="B9" s="312" t="s">
        <v>2014</v>
      </c>
      <c r="C9" s="313"/>
      <c r="D9" s="5"/>
      <c r="E9" s="5"/>
      <c r="F9" s="5"/>
      <c r="G9" s="5"/>
      <c r="H9" s="5"/>
      <c r="I9" s="5"/>
      <c r="J9" s="5"/>
      <c r="K9" s="5"/>
      <c r="L9" s="5"/>
      <c r="M9" s="5"/>
      <c r="N9" s="5"/>
      <c r="O9" s="5"/>
      <c r="P9" s="5"/>
    </row>
    <row r="10" spans="1:16" ht="61.5" hidden="1" customHeight="1" x14ac:dyDescent="0.2">
      <c r="A10" s="202" t="s">
        <v>2013</v>
      </c>
      <c r="B10" s="312" t="s">
        <v>2015</v>
      </c>
      <c r="C10" s="313"/>
      <c r="D10" s="5"/>
      <c r="E10" s="5"/>
      <c r="F10" s="5"/>
      <c r="G10" s="5"/>
      <c r="H10" s="5"/>
      <c r="I10" s="5"/>
      <c r="J10" s="5"/>
      <c r="K10" s="5"/>
      <c r="L10" s="5"/>
      <c r="M10" s="5"/>
      <c r="N10" s="5"/>
      <c r="O10" s="5"/>
      <c r="P10" s="5"/>
    </row>
    <row r="11" spans="1:16" ht="43.5" hidden="1" customHeight="1" x14ac:dyDescent="0.2">
      <c r="A11" s="202" t="s">
        <v>2013</v>
      </c>
      <c r="B11" s="312" t="s">
        <v>2016</v>
      </c>
      <c r="C11" s="313"/>
      <c r="D11" s="5"/>
      <c r="E11" s="5"/>
      <c r="F11" s="5"/>
      <c r="G11" s="5"/>
      <c r="H11" s="5"/>
      <c r="I11" s="5"/>
      <c r="J11" s="5"/>
      <c r="K11" s="5"/>
      <c r="L11" s="5"/>
      <c r="M11" s="5"/>
      <c r="N11" s="5"/>
      <c r="O11" s="5"/>
      <c r="P11" s="5"/>
    </row>
    <row r="12" spans="1:16" ht="27.75" hidden="1" customHeight="1" x14ac:dyDescent="0.2">
      <c r="A12" s="202" t="s">
        <v>2017</v>
      </c>
      <c r="B12" s="312" t="s">
        <v>2018</v>
      </c>
      <c r="C12" s="313"/>
      <c r="D12" s="5"/>
      <c r="E12" s="5"/>
      <c r="F12" s="5"/>
      <c r="G12" s="5"/>
      <c r="H12" s="5"/>
      <c r="I12" s="5"/>
      <c r="J12" s="5"/>
      <c r="K12" s="5"/>
      <c r="L12" s="5"/>
      <c r="M12" s="5"/>
      <c r="N12" s="5"/>
      <c r="O12" s="5"/>
      <c r="P12" s="5"/>
    </row>
    <row r="13" spans="1:16" ht="27.75" hidden="1" customHeight="1" x14ac:dyDescent="0.2">
      <c r="A13" s="202" t="s">
        <v>2019</v>
      </c>
      <c r="B13" s="312" t="s">
        <v>2020</v>
      </c>
      <c r="C13" s="313"/>
      <c r="D13" s="5"/>
      <c r="E13" s="5"/>
      <c r="F13" s="5"/>
      <c r="G13" s="5"/>
      <c r="H13" s="5"/>
      <c r="I13" s="5"/>
      <c r="J13" s="5"/>
      <c r="K13" s="5"/>
      <c r="L13" s="5"/>
      <c r="M13" s="5"/>
      <c r="N13" s="5"/>
      <c r="O13" s="5"/>
      <c r="P13" s="5"/>
    </row>
    <row r="14" spans="1:16" ht="45.75" hidden="1" customHeight="1" x14ac:dyDescent="0.2">
      <c r="A14" s="202" t="s">
        <v>2021</v>
      </c>
      <c r="B14" s="312" t="s">
        <v>2022</v>
      </c>
      <c r="C14" s="313"/>
      <c r="D14" s="5"/>
      <c r="E14" s="5"/>
      <c r="F14" s="5"/>
      <c r="G14" s="5"/>
      <c r="H14" s="5"/>
      <c r="I14" s="5"/>
      <c r="J14" s="5"/>
      <c r="K14" s="5"/>
      <c r="L14" s="5"/>
      <c r="M14" s="5"/>
      <c r="N14" s="5"/>
      <c r="O14" s="5"/>
      <c r="P14" s="5"/>
    </row>
    <row r="15" spans="1:16" ht="45.75" hidden="1" customHeight="1" x14ac:dyDescent="0.2">
      <c r="A15" s="202" t="s">
        <v>2023</v>
      </c>
      <c r="B15" s="312" t="s">
        <v>2024</v>
      </c>
      <c r="C15" s="313"/>
      <c r="D15" s="5"/>
      <c r="E15" s="5"/>
      <c r="F15" s="5"/>
      <c r="G15" s="5"/>
      <c r="H15" s="5"/>
      <c r="I15" s="5"/>
      <c r="J15" s="5"/>
      <c r="K15" s="5"/>
      <c r="L15" s="5"/>
      <c r="M15" s="5"/>
      <c r="N15" s="5"/>
      <c r="O15" s="5"/>
      <c r="P15" s="5"/>
    </row>
    <row r="16" spans="1:16" ht="51" hidden="1" customHeight="1" x14ac:dyDescent="0.2">
      <c r="A16" s="202" t="s">
        <v>2025</v>
      </c>
      <c r="B16" s="312" t="s">
        <v>2026</v>
      </c>
      <c r="C16" s="313"/>
      <c r="D16" s="5"/>
      <c r="E16" s="5"/>
      <c r="F16" s="5"/>
      <c r="G16" s="5"/>
      <c r="H16" s="5"/>
      <c r="I16" s="5"/>
      <c r="J16" s="5"/>
      <c r="K16" s="5"/>
      <c r="L16" s="5"/>
      <c r="M16" s="5"/>
      <c r="N16" s="5"/>
      <c r="O16" s="5"/>
      <c r="P16" s="5"/>
    </row>
    <row r="17" spans="1:16" ht="27.75" hidden="1" customHeight="1" x14ac:dyDescent="0.2">
      <c r="A17" s="202" t="s">
        <v>2027</v>
      </c>
      <c r="B17" s="312" t="s">
        <v>2028</v>
      </c>
      <c r="C17" s="313"/>
      <c r="D17" s="5"/>
      <c r="E17" s="5"/>
      <c r="F17" s="5"/>
      <c r="G17" s="5"/>
      <c r="H17" s="5"/>
      <c r="I17" s="5"/>
      <c r="J17" s="5"/>
      <c r="K17" s="5"/>
      <c r="L17" s="5"/>
      <c r="M17" s="5"/>
      <c r="N17" s="5"/>
      <c r="O17" s="5"/>
      <c r="P17" s="5"/>
    </row>
    <row r="18" spans="1:16" ht="27.75" hidden="1" customHeight="1" x14ac:dyDescent="0.2">
      <c r="A18" s="202" t="s">
        <v>2029</v>
      </c>
      <c r="B18" s="312" t="s">
        <v>2030</v>
      </c>
      <c r="C18" s="313"/>
      <c r="D18" s="5"/>
      <c r="E18" s="5"/>
      <c r="F18" s="5"/>
      <c r="G18" s="5"/>
      <c r="H18" s="5"/>
      <c r="I18" s="5"/>
      <c r="J18" s="5"/>
      <c r="K18" s="5"/>
      <c r="L18" s="5"/>
      <c r="M18" s="5"/>
      <c r="N18" s="5"/>
      <c r="O18" s="5"/>
      <c r="P18" s="5"/>
    </row>
    <row r="19" spans="1:16" ht="45" hidden="1" customHeight="1" x14ac:dyDescent="0.2">
      <c r="A19" s="202" t="s">
        <v>2029</v>
      </c>
      <c r="B19" s="312" t="s">
        <v>2031</v>
      </c>
      <c r="C19" s="313"/>
      <c r="D19" s="5"/>
      <c r="E19" s="5"/>
      <c r="F19" s="5"/>
      <c r="G19" s="5"/>
      <c r="H19" s="5"/>
      <c r="I19" s="5"/>
      <c r="J19" s="5"/>
      <c r="K19" s="5"/>
      <c r="L19" s="5"/>
      <c r="M19" s="5"/>
      <c r="N19" s="5"/>
      <c r="O19" s="5"/>
      <c r="P19" s="5"/>
    </row>
    <row r="20" spans="1:16" ht="45" hidden="1" customHeight="1" x14ac:dyDescent="0.2">
      <c r="A20" s="202" t="s">
        <v>2032</v>
      </c>
      <c r="B20" s="312" t="s">
        <v>2033</v>
      </c>
      <c r="C20" s="313"/>
      <c r="D20" s="5"/>
      <c r="E20" s="5"/>
      <c r="F20" s="5"/>
      <c r="G20" s="5"/>
      <c r="H20" s="5"/>
      <c r="I20" s="5"/>
      <c r="J20" s="5"/>
      <c r="K20" s="5"/>
      <c r="L20" s="5"/>
      <c r="M20" s="5"/>
      <c r="N20" s="5"/>
      <c r="O20" s="5"/>
      <c r="P20" s="5"/>
    </row>
    <row r="21" spans="1:16" ht="30" hidden="1" customHeight="1" x14ac:dyDescent="0.2">
      <c r="A21" s="202" t="s">
        <v>2034</v>
      </c>
      <c r="B21" s="312" t="s">
        <v>2035</v>
      </c>
      <c r="C21" s="313"/>
      <c r="D21" s="5"/>
      <c r="E21" s="5"/>
      <c r="F21" s="5"/>
      <c r="G21" s="5"/>
      <c r="H21" s="5"/>
      <c r="I21" s="5"/>
      <c r="J21" s="5"/>
      <c r="K21" s="5"/>
      <c r="L21" s="5"/>
      <c r="M21" s="5"/>
      <c r="N21" s="5"/>
      <c r="O21" s="5"/>
      <c r="P21" s="5"/>
    </row>
    <row r="22" spans="1:16" ht="30" hidden="1" customHeight="1" x14ac:dyDescent="0.2">
      <c r="A22" s="202" t="s">
        <v>2036</v>
      </c>
      <c r="B22" s="312" t="s">
        <v>2037</v>
      </c>
      <c r="C22" s="313"/>
      <c r="D22" s="5"/>
      <c r="E22" s="5"/>
      <c r="F22" s="5"/>
      <c r="G22" s="5"/>
      <c r="H22" s="5"/>
      <c r="I22" s="5"/>
      <c r="J22" s="5"/>
      <c r="K22" s="5"/>
      <c r="L22" s="5"/>
      <c r="M22" s="5"/>
      <c r="N22" s="5"/>
      <c r="O22" s="5"/>
      <c r="P22" s="5"/>
    </row>
    <row r="23" spans="1:16" ht="30" hidden="1" customHeight="1" x14ac:dyDescent="0.2">
      <c r="A23" s="202" t="s">
        <v>2038</v>
      </c>
      <c r="B23" s="312" t="s">
        <v>2039</v>
      </c>
      <c r="C23" s="313"/>
      <c r="D23" s="5"/>
      <c r="E23" s="5"/>
      <c r="F23" s="5"/>
      <c r="G23" s="5"/>
      <c r="H23" s="5"/>
      <c r="I23" s="5"/>
      <c r="J23" s="5"/>
      <c r="K23" s="5"/>
      <c r="L23" s="5"/>
      <c r="M23" s="5"/>
      <c r="N23" s="5"/>
      <c r="O23" s="5"/>
      <c r="P23" s="5"/>
    </row>
    <row r="24" spans="1:16" ht="30" hidden="1" customHeight="1" x14ac:dyDescent="0.2">
      <c r="A24" s="202" t="s">
        <v>2040</v>
      </c>
      <c r="B24" s="312" t="s">
        <v>2041</v>
      </c>
      <c r="C24" s="313"/>
      <c r="D24" s="5"/>
      <c r="E24" s="5"/>
      <c r="F24" s="5"/>
      <c r="G24" s="5"/>
      <c r="H24" s="5"/>
      <c r="I24" s="5"/>
      <c r="J24" s="5"/>
      <c r="K24" s="5"/>
      <c r="L24" s="5"/>
      <c r="M24" s="5"/>
      <c r="N24" s="5"/>
      <c r="O24" s="5"/>
      <c r="P24" s="5"/>
    </row>
    <row r="25" spans="1:16" ht="30" hidden="1" customHeight="1" x14ac:dyDescent="0.2">
      <c r="A25" s="202" t="s">
        <v>2042</v>
      </c>
      <c r="B25" s="312" t="s">
        <v>2043</v>
      </c>
      <c r="C25" s="313"/>
      <c r="D25" s="5"/>
      <c r="E25" s="5"/>
      <c r="F25" s="5"/>
      <c r="G25" s="5"/>
      <c r="H25" s="5"/>
      <c r="I25" s="5"/>
      <c r="J25" s="5"/>
      <c r="K25" s="5"/>
      <c r="L25" s="5"/>
      <c r="M25" s="5"/>
      <c r="N25" s="5"/>
      <c r="O25" s="5"/>
      <c r="P25" s="5"/>
    </row>
    <row r="26" spans="1:16" ht="30" hidden="1" customHeight="1" x14ac:dyDescent="0.2">
      <c r="A26" s="202" t="s">
        <v>2044</v>
      </c>
      <c r="B26" s="312" t="s">
        <v>2045</v>
      </c>
      <c r="C26" s="313"/>
      <c r="D26" s="5"/>
      <c r="E26" s="5"/>
      <c r="F26" s="5"/>
      <c r="G26" s="5"/>
      <c r="H26" s="5"/>
      <c r="I26" s="5"/>
      <c r="J26" s="5"/>
      <c r="K26" s="5"/>
      <c r="L26" s="5"/>
      <c r="M26" s="5"/>
      <c r="N26" s="5"/>
      <c r="O26" s="5"/>
      <c r="P26" s="5"/>
    </row>
    <row r="27" spans="1:16" ht="70.5" hidden="1" customHeight="1" x14ac:dyDescent="0.2">
      <c r="A27" s="202" t="s">
        <v>2046</v>
      </c>
      <c r="B27" s="312" t="s">
        <v>2047</v>
      </c>
      <c r="C27" s="313"/>
      <c r="D27" s="5"/>
      <c r="E27" s="5"/>
      <c r="F27" s="5"/>
      <c r="G27" s="5"/>
      <c r="H27" s="5"/>
      <c r="I27" s="5"/>
      <c r="J27" s="5"/>
      <c r="K27" s="5"/>
      <c r="L27" s="5"/>
      <c r="M27" s="5"/>
      <c r="N27" s="5"/>
      <c r="O27" s="5"/>
      <c r="P27" s="5"/>
    </row>
    <row r="28" spans="1:16" ht="48" hidden="1" customHeight="1" x14ac:dyDescent="0.2">
      <c r="A28" s="202" t="s">
        <v>2048</v>
      </c>
      <c r="B28" s="312" t="s">
        <v>2049</v>
      </c>
      <c r="C28" s="313"/>
      <c r="D28" s="5"/>
      <c r="E28" s="5"/>
      <c r="F28" s="5"/>
      <c r="G28" s="5"/>
      <c r="H28" s="5"/>
      <c r="I28" s="5"/>
      <c r="J28" s="5"/>
      <c r="K28" s="5"/>
      <c r="L28" s="5"/>
      <c r="M28" s="5"/>
      <c r="N28" s="5"/>
      <c r="O28" s="5"/>
      <c r="P28" s="5"/>
    </row>
    <row r="29" spans="1:16" ht="100.5" hidden="1" customHeight="1" x14ac:dyDescent="0.2">
      <c r="A29" s="202" t="s">
        <v>2050</v>
      </c>
      <c r="B29" s="312" t="s">
        <v>2051</v>
      </c>
      <c r="C29" s="313"/>
      <c r="D29" s="5"/>
      <c r="E29" s="5"/>
      <c r="F29" s="5"/>
      <c r="G29" s="5"/>
      <c r="H29" s="5"/>
      <c r="I29" s="5"/>
      <c r="J29" s="5"/>
      <c r="K29" s="5"/>
      <c r="L29" s="5"/>
      <c r="M29" s="5"/>
      <c r="N29" s="5"/>
      <c r="O29" s="5"/>
      <c r="P29" s="5"/>
    </row>
    <row r="30" spans="1:16" ht="45" hidden="1" customHeight="1" x14ac:dyDescent="0.2">
      <c r="A30" s="202" t="s">
        <v>2052</v>
      </c>
      <c r="B30" s="312" t="s">
        <v>2053</v>
      </c>
      <c r="C30" s="313"/>
      <c r="D30" s="5"/>
      <c r="E30" s="5"/>
      <c r="F30" s="5"/>
      <c r="G30" s="5"/>
      <c r="H30" s="5"/>
      <c r="I30" s="5"/>
      <c r="J30" s="5"/>
      <c r="K30" s="5"/>
      <c r="L30" s="5"/>
      <c r="M30" s="5"/>
      <c r="N30" s="5"/>
      <c r="O30" s="5"/>
      <c r="P30" s="5"/>
    </row>
    <row r="31" spans="1:16" ht="45" hidden="1" customHeight="1" x14ac:dyDescent="0.2">
      <c r="A31" s="202" t="s">
        <v>2054</v>
      </c>
      <c r="B31" s="312" t="s">
        <v>2055</v>
      </c>
      <c r="C31" s="313"/>
      <c r="D31" s="5"/>
      <c r="E31" s="5"/>
      <c r="F31" s="5"/>
      <c r="G31" s="5"/>
      <c r="H31" s="5"/>
      <c r="I31" s="5"/>
      <c r="J31" s="5"/>
      <c r="K31" s="5"/>
      <c r="L31" s="5"/>
      <c r="M31" s="5"/>
      <c r="N31" s="5"/>
      <c r="O31" s="5"/>
      <c r="P31" s="5"/>
    </row>
    <row r="32" spans="1:16" ht="45" hidden="1" customHeight="1" x14ac:dyDescent="0.2">
      <c r="A32" s="202" t="s">
        <v>2056</v>
      </c>
      <c r="B32" s="312" t="s">
        <v>2057</v>
      </c>
      <c r="C32" s="313"/>
      <c r="D32" s="5"/>
      <c r="E32" s="5"/>
      <c r="F32" s="5"/>
      <c r="G32" s="5"/>
      <c r="H32" s="5"/>
      <c r="I32" s="5"/>
      <c r="J32" s="5"/>
      <c r="K32" s="5"/>
      <c r="L32" s="5"/>
      <c r="M32" s="5"/>
      <c r="N32" s="5"/>
      <c r="O32" s="5"/>
      <c r="P32" s="5"/>
    </row>
    <row r="33" spans="1:16" ht="72" hidden="1" customHeight="1" x14ac:dyDescent="0.2">
      <c r="A33" s="202" t="s">
        <v>2058</v>
      </c>
      <c r="B33" s="312" t="s">
        <v>2059</v>
      </c>
      <c r="C33" s="313"/>
      <c r="D33" s="5"/>
      <c r="E33" s="5"/>
      <c r="F33" s="5"/>
      <c r="G33" s="5"/>
      <c r="H33" s="5"/>
      <c r="I33" s="5"/>
      <c r="J33" s="5"/>
      <c r="K33" s="5"/>
      <c r="L33" s="5"/>
      <c r="M33" s="5"/>
      <c r="N33" s="5"/>
      <c r="O33" s="5"/>
      <c r="P33" s="5"/>
    </row>
    <row r="34" spans="1:16" ht="79.5" hidden="1" customHeight="1" x14ac:dyDescent="0.2">
      <c r="A34" s="202" t="s">
        <v>2060</v>
      </c>
      <c r="B34" s="312" t="s">
        <v>2061</v>
      </c>
      <c r="C34" s="313"/>
      <c r="D34" s="5"/>
      <c r="E34" s="5"/>
      <c r="F34" s="5"/>
      <c r="G34" s="5"/>
      <c r="H34" s="5"/>
      <c r="I34" s="5"/>
      <c r="J34" s="5"/>
      <c r="K34" s="5"/>
      <c r="L34" s="5"/>
      <c r="M34" s="5"/>
      <c r="N34" s="5"/>
      <c r="O34" s="5"/>
      <c r="P34" s="5"/>
    </row>
    <row r="35" spans="1:16" ht="70.5" hidden="1" customHeight="1" x14ac:dyDescent="0.2">
      <c r="A35" s="202" t="s">
        <v>2062</v>
      </c>
      <c r="B35" s="312" t="s">
        <v>2063</v>
      </c>
      <c r="C35" s="313"/>
      <c r="D35" s="5"/>
      <c r="E35" s="5"/>
      <c r="F35" s="5"/>
      <c r="G35" s="5"/>
      <c r="H35" s="5"/>
      <c r="I35" s="5"/>
      <c r="J35" s="5"/>
      <c r="K35" s="5"/>
      <c r="L35" s="5"/>
      <c r="M35" s="5"/>
      <c r="N35" s="5"/>
      <c r="O35" s="5"/>
      <c r="P35" s="5"/>
    </row>
    <row r="36" spans="1:16" ht="45.75" hidden="1" customHeight="1" x14ac:dyDescent="0.2">
      <c r="A36" s="202" t="s">
        <v>2064</v>
      </c>
      <c r="B36" s="312" t="s">
        <v>2065</v>
      </c>
      <c r="C36" s="313"/>
      <c r="D36" s="5"/>
      <c r="E36" s="5"/>
      <c r="F36" s="5"/>
      <c r="G36" s="5"/>
      <c r="H36" s="5"/>
      <c r="I36" s="5"/>
      <c r="J36" s="5"/>
      <c r="K36" s="5"/>
      <c r="L36" s="5"/>
      <c r="M36" s="5"/>
      <c r="N36" s="5"/>
      <c r="O36" s="5"/>
      <c r="P36" s="5"/>
    </row>
    <row r="37" spans="1:16" ht="54.75" hidden="1" customHeight="1" x14ac:dyDescent="0.2">
      <c r="A37" s="202" t="s">
        <v>2066</v>
      </c>
      <c r="B37" s="312" t="s">
        <v>2067</v>
      </c>
      <c r="C37" s="313"/>
      <c r="D37" s="5"/>
      <c r="E37" s="5"/>
      <c r="F37" s="5"/>
      <c r="G37" s="5"/>
      <c r="H37" s="5"/>
      <c r="I37" s="5"/>
      <c r="J37" s="5"/>
      <c r="K37" s="5"/>
      <c r="L37" s="5"/>
      <c r="M37" s="5"/>
      <c r="N37" s="5"/>
      <c r="O37" s="5"/>
      <c r="P37" s="5"/>
    </row>
    <row r="38" spans="1:16" ht="37.5" hidden="1" customHeight="1" x14ac:dyDescent="0.2">
      <c r="A38" s="202" t="s">
        <v>2068</v>
      </c>
      <c r="B38" s="312" t="s">
        <v>2069</v>
      </c>
      <c r="C38" s="313"/>
      <c r="D38" s="5"/>
      <c r="E38" s="5"/>
      <c r="F38" s="5"/>
      <c r="G38" s="5"/>
      <c r="H38" s="5"/>
      <c r="I38" s="5"/>
      <c r="J38" s="5"/>
      <c r="K38" s="5"/>
      <c r="L38" s="5"/>
      <c r="M38" s="5"/>
      <c r="N38" s="5"/>
      <c r="O38" s="5"/>
      <c r="P38" s="5"/>
    </row>
    <row r="39" spans="1:16" ht="61.5" hidden="1" customHeight="1" x14ac:dyDescent="0.2">
      <c r="A39" s="202" t="s">
        <v>2070</v>
      </c>
      <c r="B39" s="312" t="s">
        <v>2071</v>
      </c>
      <c r="C39" s="313"/>
      <c r="D39" s="5"/>
      <c r="E39" s="5"/>
      <c r="F39" s="5"/>
      <c r="G39" s="5"/>
      <c r="H39" s="5"/>
      <c r="I39" s="5"/>
      <c r="J39" s="5"/>
      <c r="K39" s="5"/>
      <c r="L39" s="5"/>
      <c r="M39" s="5"/>
      <c r="N39" s="5"/>
      <c r="O39" s="5"/>
      <c r="P39" s="5"/>
    </row>
    <row r="40" spans="1:16" ht="53.25" hidden="1" customHeight="1" x14ac:dyDescent="0.2">
      <c r="A40" s="202" t="s">
        <v>2072</v>
      </c>
      <c r="B40" s="312" t="s">
        <v>2073</v>
      </c>
      <c r="C40" s="313"/>
      <c r="D40" s="5"/>
      <c r="E40" s="5"/>
      <c r="F40" s="5"/>
      <c r="G40" s="5"/>
      <c r="H40" s="5"/>
      <c r="I40" s="5"/>
      <c r="J40" s="5"/>
      <c r="K40" s="5"/>
      <c r="L40" s="5"/>
      <c r="M40" s="5"/>
      <c r="N40" s="5"/>
      <c r="O40" s="5"/>
      <c r="P40" s="5"/>
    </row>
    <row r="41" spans="1:16" ht="73.5" hidden="1" customHeight="1" x14ac:dyDescent="0.2">
      <c r="A41" s="202" t="s">
        <v>2074</v>
      </c>
      <c r="B41" s="312" t="s">
        <v>2075</v>
      </c>
      <c r="C41" s="313"/>
      <c r="D41" s="5"/>
      <c r="E41" s="5"/>
      <c r="F41" s="5"/>
      <c r="G41" s="5"/>
      <c r="H41" s="5"/>
      <c r="I41" s="5"/>
      <c r="J41" s="5"/>
      <c r="K41" s="5"/>
      <c r="L41" s="5"/>
      <c r="M41" s="5"/>
      <c r="N41" s="5"/>
      <c r="O41" s="5"/>
      <c r="P41" s="5"/>
    </row>
    <row r="42" spans="1:16" ht="57.75" hidden="1" customHeight="1" x14ac:dyDescent="0.2">
      <c r="A42" s="202" t="s">
        <v>2076</v>
      </c>
      <c r="B42" s="312" t="s">
        <v>2077</v>
      </c>
      <c r="C42" s="313"/>
      <c r="D42" s="5"/>
      <c r="E42" s="5"/>
      <c r="F42" s="5"/>
      <c r="G42" s="5"/>
      <c r="H42" s="5"/>
      <c r="I42" s="5"/>
      <c r="J42" s="5"/>
      <c r="K42" s="5"/>
      <c r="L42" s="5"/>
      <c r="M42" s="5"/>
      <c r="N42" s="5"/>
      <c r="O42" s="5"/>
      <c r="P42" s="5"/>
    </row>
    <row r="43" spans="1:16" ht="84" hidden="1" customHeight="1" x14ac:dyDescent="0.2">
      <c r="A43" s="202" t="s">
        <v>2078</v>
      </c>
      <c r="B43" s="312" t="s">
        <v>2079</v>
      </c>
      <c r="C43" s="313"/>
      <c r="D43" s="5"/>
      <c r="E43" s="5"/>
      <c r="F43" s="5"/>
      <c r="G43" s="5"/>
      <c r="H43" s="5"/>
      <c r="I43" s="5"/>
      <c r="J43" s="5"/>
      <c r="K43" s="5"/>
      <c r="L43" s="5"/>
      <c r="M43" s="5"/>
      <c r="N43" s="5"/>
      <c r="O43" s="5"/>
      <c r="P43" s="5"/>
    </row>
    <row r="44" spans="1:16" ht="48" hidden="1" customHeight="1" x14ac:dyDescent="0.2">
      <c r="A44" s="202" t="s">
        <v>2080</v>
      </c>
      <c r="B44" s="312" t="s">
        <v>2081</v>
      </c>
      <c r="C44" s="313"/>
      <c r="D44" s="5"/>
      <c r="E44" s="5"/>
      <c r="F44" s="5"/>
      <c r="G44" s="5"/>
      <c r="H44" s="5"/>
      <c r="I44" s="5"/>
      <c r="J44" s="5"/>
      <c r="K44" s="5"/>
      <c r="L44" s="5"/>
      <c r="M44" s="5"/>
      <c r="N44" s="5"/>
      <c r="O44" s="5"/>
      <c r="P44" s="5"/>
    </row>
    <row r="45" spans="1:16" ht="57" hidden="1" customHeight="1" x14ac:dyDescent="0.2">
      <c r="A45" s="202" t="s">
        <v>2082</v>
      </c>
      <c r="B45" s="312" t="s">
        <v>2083</v>
      </c>
      <c r="C45" s="313"/>
      <c r="D45" s="5"/>
      <c r="E45" s="5"/>
      <c r="F45" s="5"/>
      <c r="G45" s="5"/>
      <c r="H45" s="5"/>
      <c r="I45" s="5"/>
      <c r="J45" s="5"/>
      <c r="K45" s="5"/>
      <c r="L45" s="5"/>
      <c r="M45" s="5"/>
      <c r="N45" s="5"/>
      <c r="O45" s="5"/>
      <c r="P45" s="5"/>
    </row>
    <row r="46" spans="1:16" ht="73.5" hidden="1" customHeight="1" x14ac:dyDescent="0.2">
      <c r="A46" s="202" t="s">
        <v>2084</v>
      </c>
      <c r="B46" s="317" t="s">
        <v>2085</v>
      </c>
      <c r="C46" s="313"/>
      <c r="D46" s="5"/>
      <c r="E46" s="5"/>
      <c r="F46" s="5"/>
      <c r="G46" s="5"/>
      <c r="H46" s="5"/>
      <c r="I46" s="5"/>
      <c r="J46" s="5"/>
      <c r="K46" s="5"/>
      <c r="L46" s="5"/>
      <c r="M46" s="5"/>
      <c r="N46" s="5"/>
      <c r="O46" s="5"/>
      <c r="P46" s="5"/>
    </row>
    <row r="47" spans="1:16" ht="66" hidden="1" customHeight="1" x14ac:dyDescent="0.2">
      <c r="A47" s="26" t="s">
        <v>2086</v>
      </c>
      <c r="B47" s="318" t="s">
        <v>2087</v>
      </c>
      <c r="C47" s="318"/>
      <c r="D47" s="5"/>
      <c r="E47" s="5"/>
      <c r="F47" s="5"/>
      <c r="G47" s="5"/>
      <c r="H47" s="5"/>
      <c r="I47" s="5"/>
      <c r="J47" s="5"/>
      <c r="K47" s="5"/>
      <c r="L47" s="5"/>
      <c r="M47" s="5"/>
      <c r="N47" s="5"/>
      <c r="O47" s="5"/>
      <c r="P47" s="5"/>
    </row>
    <row r="48" spans="1:16" ht="123.75" customHeight="1" x14ac:dyDescent="0.2">
      <c r="A48" s="181" t="s">
        <v>2088</v>
      </c>
      <c r="B48" s="316" t="s">
        <v>2089</v>
      </c>
      <c r="C48" s="315"/>
      <c r="D48" s="5"/>
      <c r="E48" s="5"/>
      <c r="F48" s="5"/>
      <c r="G48" s="5"/>
      <c r="H48" s="5"/>
      <c r="I48" s="5"/>
      <c r="J48" s="5"/>
      <c r="K48" s="5"/>
      <c r="L48" s="5"/>
      <c r="M48" s="5"/>
      <c r="N48" s="5"/>
      <c r="O48" s="5"/>
      <c r="P48" s="5"/>
    </row>
    <row r="49" spans="1:16" ht="34.5" customHeight="1" x14ac:dyDescent="0.2">
      <c r="A49" s="181" t="s">
        <v>2090</v>
      </c>
      <c r="B49" s="314" t="s">
        <v>2091</v>
      </c>
      <c r="C49" s="315"/>
      <c r="D49" s="5"/>
      <c r="E49" s="5"/>
      <c r="F49" s="5"/>
      <c r="G49" s="5"/>
      <c r="H49" s="5"/>
      <c r="I49" s="5"/>
      <c r="J49" s="5"/>
      <c r="K49" s="5"/>
      <c r="L49" s="5"/>
      <c r="M49" s="5"/>
      <c r="N49" s="5"/>
      <c r="O49" s="5"/>
      <c r="P49" s="5"/>
    </row>
    <row r="50" spans="1:16" ht="34.5" customHeight="1" x14ac:dyDescent="0.2">
      <c r="A50" s="181" t="s">
        <v>2092</v>
      </c>
      <c r="B50" s="314" t="s">
        <v>2093</v>
      </c>
      <c r="C50" s="315"/>
      <c r="D50" s="5"/>
      <c r="E50" s="5"/>
      <c r="F50" s="5"/>
      <c r="G50" s="5"/>
      <c r="H50" s="5"/>
      <c r="I50" s="5"/>
      <c r="J50" s="5"/>
      <c r="K50" s="5"/>
      <c r="L50" s="5"/>
      <c r="M50" s="5"/>
      <c r="N50" s="5"/>
      <c r="O50" s="5"/>
      <c r="P50" s="5"/>
    </row>
    <row r="51" spans="1:16" ht="31.5" customHeight="1" x14ac:dyDescent="0.2">
      <c r="A51" s="203" t="s">
        <v>2094</v>
      </c>
      <c r="B51" s="312" t="s">
        <v>2095</v>
      </c>
      <c r="C51" s="313"/>
      <c r="D51" s="5"/>
      <c r="E51" s="5"/>
      <c r="F51" s="5"/>
      <c r="G51" s="5"/>
      <c r="H51" s="5"/>
      <c r="I51" s="5"/>
      <c r="J51" s="5"/>
      <c r="K51" s="5"/>
      <c r="L51" s="5"/>
      <c r="M51" s="5"/>
      <c r="N51" s="5"/>
      <c r="O51" s="5"/>
      <c r="P51" s="5"/>
    </row>
    <row r="52" spans="1:16" ht="31.5" customHeight="1" x14ac:dyDescent="0.2">
      <c r="A52" s="203" t="s">
        <v>2096</v>
      </c>
      <c r="B52" s="312" t="s">
        <v>2097</v>
      </c>
      <c r="C52" s="313"/>
      <c r="D52" s="5"/>
      <c r="E52" s="5"/>
      <c r="F52" s="5"/>
      <c r="G52" s="5"/>
      <c r="H52" s="5"/>
      <c r="I52" s="5"/>
      <c r="J52" s="5"/>
      <c r="K52" s="5"/>
      <c r="L52" s="5"/>
      <c r="M52" s="5"/>
      <c r="N52" s="5"/>
      <c r="O52" s="5"/>
      <c r="P52" s="5"/>
    </row>
    <row r="53" spans="1:16" ht="31.5" customHeight="1" x14ac:dyDescent="0.2">
      <c r="A53" s="203" t="s">
        <v>2098</v>
      </c>
      <c r="B53" s="319" t="s">
        <v>2099</v>
      </c>
      <c r="C53" s="320"/>
      <c r="D53" s="5"/>
      <c r="E53" s="5"/>
      <c r="F53" s="5"/>
      <c r="G53" s="5"/>
      <c r="H53" s="5"/>
      <c r="I53" s="5"/>
      <c r="J53" s="5"/>
      <c r="K53" s="5"/>
      <c r="L53" s="5"/>
      <c r="M53" s="5"/>
      <c r="N53" s="5"/>
      <c r="O53" s="5"/>
      <c r="P53" s="5"/>
    </row>
    <row r="54" spans="1:16" ht="31.5" customHeight="1" x14ac:dyDescent="0.2">
      <c r="A54" s="203" t="s">
        <v>2100</v>
      </c>
      <c r="B54" s="319" t="s">
        <v>2101</v>
      </c>
      <c r="C54" s="320"/>
      <c r="D54" s="5"/>
      <c r="E54" s="5"/>
      <c r="F54" s="5"/>
      <c r="G54" s="5"/>
      <c r="H54" s="5"/>
      <c r="I54" s="5"/>
      <c r="J54" s="5"/>
      <c r="K54" s="5"/>
      <c r="L54" s="5"/>
      <c r="M54" s="5"/>
      <c r="N54" s="5"/>
      <c r="O54" s="5"/>
      <c r="P54" s="5"/>
    </row>
    <row r="55" spans="1:16" ht="54.6" customHeight="1" x14ac:dyDescent="0.2">
      <c r="A55" s="203" t="s">
        <v>2102</v>
      </c>
      <c r="B55" s="319" t="s">
        <v>2103</v>
      </c>
      <c r="C55" s="320"/>
      <c r="D55" s="5"/>
      <c r="E55" s="5"/>
      <c r="F55" s="5"/>
      <c r="G55" s="5"/>
      <c r="H55" s="5"/>
      <c r="I55" s="5"/>
      <c r="J55" s="5"/>
      <c r="K55" s="5"/>
      <c r="L55" s="5"/>
      <c r="M55" s="5"/>
      <c r="N55" s="5"/>
      <c r="O55" s="5"/>
      <c r="P55" s="5"/>
    </row>
    <row r="56" spans="1:16" ht="54.6" customHeight="1" x14ac:dyDescent="0.2">
      <c r="A56" s="203" t="s">
        <v>2104</v>
      </c>
      <c r="B56" s="319" t="s">
        <v>2105</v>
      </c>
      <c r="C56" s="320"/>
      <c r="D56" s="5"/>
      <c r="E56" s="5"/>
      <c r="F56" s="5"/>
      <c r="G56" s="5"/>
      <c r="H56" s="5"/>
      <c r="I56" s="5"/>
      <c r="J56" s="5"/>
      <c r="K56" s="5"/>
      <c r="L56" s="5"/>
      <c r="M56" s="5"/>
      <c r="N56" s="5"/>
      <c r="O56" s="5"/>
      <c r="P56" s="5"/>
    </row>
    <row r="57" spans="1:16" ht="54" customHeight="1" x14ac:dyDescent="0.2">
      <c r="A57" s="203" t="s">
        <v>2106</v>
      </c>
      <c r="B57" s="319" t="s">
        <v>2107</v>
      </c>
      <c r="C57" s="320"/>
      <c r="D57" s="5"/>
      <c r="E57" s="5"/>
      <c r="F57" s="5"/>
      <c r="G57" s="5"/>
      <c r="H57" s="5"/>
      <c r="I57" s="5"/>
      <c r="J57" s="5"/>
      <c r="K57" s="5"/>
      <c r="L57" s="5"/>
      <c r="M57" s="5"/>
      <c r="N57" s="5"/>
      <c r="O57" s="5"/>
      <c r="P57" s="5"/>
    </row>
    <row r="58" spans="1:16" ht="31.15" customHeight="1" x14ac:dyDescent="0.2">
      <c r="A58" s="233" t="s">
        <v>2108</v>
      </c>
      <c r="B58" s="310" t="s">
        <v>2109</v>
      </c>
      <c r="C58" s="311"/>
      <c r="D58" s="5"/>
      <c r="E58" s="5"/>
      <c r="F58" s="5"/>
      <c r="G58" s="5"/>
      <c r="H58" s="5"/>
      <c r="I58" s="5"/>
      <c r="J58" s="5"/>
      <c r="K58" s="5"/>
      <c r="L58" s="5"/>
      <c r="M58" s="5"/>
      <c r="N58" s="5"/>
      <c r="O58" s="5"/>
      <c r="P58" s="5"/>
    </row>
    <row r="59" spans="1:16" ht="46.5" customHeight="1" x14ac:dyDescent="0.2">
      <c r="A59" s="260" t="s">
        <v>2110</v>
      </c>
      <c r="B59" s="325" t="s">
        <v>2111</v>
      </c>
      <c r="C59" s="326"/>
      <c r="D59" s="256"/>
      <c r="E59" s="5"/>
      <c r="F59" s="5"/>
      <c r="G59" s="5"/>
      <c r="H59" s="5"/>
      <c r="I59" s="5"/>
      <c r="J59" s="5"/>
      <c r="K59" s="5"/>
      <c r="L59" s="5"/>
      <c r="M59" s="5"/>
      <c r="N59" s="5"/>
      <c r="O59" s="5"/>
      <c r="P59" s="5"/>
    </row>
    <row r="60" spans="1:16" ht="39" customHeight="1" x14ac:dyDescent="0.2">
      <c r="A60" s="260" t="s">
        <v>2112</v>
      </c>
      <c r="B60" s="325" t="s">
        <v>2113</v>
      </c>
      <c r="C60" s="326"/>
      <c r="D60" s="274"/>
      <c r="E60" s="207"/>
      <c r="F60" s="207"/>
      <c r="G60" s="207"/>
      <c r="H60" s="207"/>
      <c r="I60" s="207"/>
      <c r="J60" s="207"/>
      <c r="K60" s="207"/>
      <c r="L60" s="207"/>
      <c r="M60" s="207"/>
      <c r="N60" s="207"/>
      <c r="O60" s="207"/>
      <c r="P60" s="207"/>
    </row>
    <row r="61" spans="1:16" ht="39" customHeight="1" x14ac:dyDescent="0.2">
      <c r="A61" s="260" t="s">
        <v>2114</v>
      </c>
      <c r="B61" s="325" t="s">
        <v>2115</v>
      </c>
      <c r="C61" s="326"/>
      <c r="D61" s="274"/>
      <c r="E61" s="207"/>
      <c r="F61" s="207"/>
      <c r="G61" s="207"/>
      <c r="H61" s="207"/>
      <c r="I61" s="207"/>
      <c r="J61" s="207"/>
      <c r="K61" s="207"/>
      <c r="L61" s="207"/>
      <c r="M61" s="207"/>
      <c r="N61" s="207"/>
      <c r="O61" s="207"/>
      <c r="P61" s="20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182" customWidth="1"/>
    <col min="2" max="6" width="14.42578125" style="1" customWidth="1"/>
  </cols>
  <sheetData>
    <row r="1" spans="1:1" ht="37.5" customHeight="1" x14ac:dyDescent="0.2">
      <c r="A1" s="189" t="s">
        <v>1979</v>
      </c>
    </row>
    <row r="2" spans="1:1" ht="12.75" customHeight="1" x14ac:dyDescent="0.2">
      <c r="A2" s="183"/>
    </row>
    <row r="3" spans="1:1" ht="12.75" x14ac:dyDescent="0.2">
      <c r="A3" s="184" t="s">
        <v>1980</v>
      </c>
    </row>
    <row r="4" spans="1:1" ht="39" customHeight="1" x14ac:dyDescent="0.2">
      <c r="A4" s="184" t="s">
        <v>1981</v>
      </c>
    </row>
    <row r="5" spans="1:1" ht="60.75" customHeight="1" x14ac:dyDescent="0.2">
      <c r="A5" s="184" t="s">
        <v>1982</v>
      </c>
    </row>
    <row r="6" spans="1:1" ht="27" customHeight="1" x14ac:dyDescent="0.2">
      <c r="A6" s="185" t="s">
        <v>1983</v>
      </c>
    </row>
    <row r="7" spans="1:1" ht="56.25" x14ac:dyDescent="0.2">
      <c r="A7" s="186" t="s">
        <v>1984</v>
      </c>
    </row>
    <row r="8" spans="1:1" ht="78.75" x14ac:dyDescent="0.2">
      <c r="A8" s="187" t="s">
        <v>1985</v>
      </c>
    </row>
    <row r="9" spans="1:1" ht="22.5" x14ac:dyDescent="0.2">
      <c r="A9" s="184" t="s">
        <v>1986</v>
      </c>
    </row>
    <row r="10" spans="1:1" ht="56.25" x14ac:dyDescent="0.2">
      <c r="A10" s="184" t="s">
        <v>1987</v>
      </c>
    </row>
    <row r="11" spans="1:1" ht="42.75" customHeight="1" x14ac:dyDescent="0.2">
      <c r="A11" s="188" t="s">
        <v>1988</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6AC2-5EB7-4631-B3E9-490417893074}">
  <dimension ref="A1"/>
  <sheetViews>
    <sheetView tabSelected="1" workbookViewId="0">
      <selection activeCell="N25" sqref="N25"/>
    </sheetView>
  </sheetViews>
  <sheetFormatPr defaultRowHeight="12.75" x14ac:dyDescent="0.2"/>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025" sqref="E1025"/>
    </sheetView>
  </sheetViews>
  <sheetFormatPr defaultColWidth="14.42578125" defaultRowHeight="15" customHeight="1" x14ac:dyDescent="0.2"/>
  <cols>
    <col min="1" max="1" width="13.28515625" style="122" customWidth="1"/>
    <col min="2" max="2" width="60.7109375" style="166" customWidth="1"/>
    <col min="3" max="3" width="12.7109375" style="122" customWidth="1"/>
    <col min="4" max="5" width="14.7109375" style="37" customWidth="1"/>
    <col min="6" max="6" width="8.7109375" style="37" customWidth="1"/>
    <col min="7" max="13" width="14.42578125" style="33" customWidth="1"/>
    <col min="14" max="16384" width="14.42578125" style="33"/>
  </cols>
  <sheetData>
    <row r="1" spans="1:24" ht="44.25" customHeight="1" x14ac:dyDescent="0.2">
      <c r="A1" s="231" t="s">
        <v>0</v>
      </c>
      <c r="B1" s="271" t="s">
        <v>1</v>
      </c>
      <c r="C1" s="231" t="s">
        <v>2</v>
      </c>
      <c r="D1" s="272" t="s">
        <v>3</v>
      </c>
      <c r="E1" s="231" t="s">
        <v>4</v>
      </c>
      <c r="F1" s="273" t="s">
        <v>5</v>
      </c>
    </row>
    <row r="2" spans="1:24" s="155" customFormat="1" ht="50.1" customHeight="1" x14ac:dyDescent="0.2">
      <c r="A2" s="286" t="s">
        <v>6</v>
      </c>
      <c r="B2" s="287"/>
      <c r="C2" s="287"/>
      <c r="D2" s="287"/>
      <c r="E2" s="287"/>
      <c r="F2" s="287"/>
    </row>
    <row r="3" spans="1:24" s="155" customFormat="1" ht="48" x14ac:dyDescent="0.2">
      <c r="A3" s="261" t="s">
        <v>7</v>
      </c>
      <c r="B3" s="262" t="s">
        <v>8</v>
      </c>
      <c r="C3" s="263" t="s">
        <v>9</v>
      </c>
      <c r="D3" s="262" t="s">
        <v>10</v>
      </c>
      <c r="E3" s="262" t="s">
        <v>11</v>
      </c>
      <c r="F3" s="34" t="s">
        <v>12</v>
      </c>
    </row>
    <row r="4" spans="1:24" s="157" customFormat="1" ht="12" customHeight="1" x14ac:dyDescent="0.2">
      <c r="A4" s="110">
        <v>1</v>
      </c>
      <c r="B4" s="111">
        <v>2</v>
      </c>
      <c r="C4" s="112" t="s">
        <v>13</v>
      </c>
      <c r="D4" s="113">
        <v>4</v>
      </c>
      <c r="E4" s="113">
        <v>5</v>
      </c>
      <c r="F4" s="114">
        <v>6</v>
      </c>
      <c r="G4" s="156"/>
      <c r="H4" s="156"/>
      <c r="I4" s="156"/>
      <c r="J4" s="156"/>
      <c r="K4" s="156"/>
      <c r="L4" s="156"/>
      <c r="M4" s="156"/>
      <c r="N4" s="156"/>
      <c r="O4" s="156"/>
      <c r="P4" s="156"/>
      <c r="Q4" s="156"/>
      <c r="R4" s="156"/>
      <c r="S4" s="156"/>
      <c r="T4" s="156"/>
      <c r="U4" s="156"/>
      <c r="V4" s="156"/>
      <c r="W4" s="156"/>
      <c r="X4" s="156"/>
    </row>
    <row r="5" spans="1:24" ht="20.100000000000001" customHeight="1" x14ac:dyDescent="0.2">
      <c r="A5" s="288" t="s">
        <v>14</v>
      </c>
      <c r="B5" s="289"/>
      <c r="C5" s="147"/>
      <c r="D5" s="39"/>
      <c r="E5" s="39"/>
      <c r="F5" s="31"/>
    </row>
    <row r="6" spans="1:24" ht="12.75" customHeight="1" x14ac:dyDescent="0.2">
      <c r="A6" s="50">
        <v>6</v>
      </c>
      <c r="B6" s="199" t="s">
        <v>15</v>
      </c>
      <c r="C6" s="213" t="s">
        <v>16</v>
      </c>
      <c r="D6" s="47">
        <f>D7+D43+D49+D82+D106+D125+D134+D140</f>
        <v>59454.34</v>
      </c>
      <c r="E6" s="47">
        <f>E7+E43+E49+E82+E106+E125+E134+E140</f>
        <v>70764.759999999995</v>
      </c>
      <c r="F6" s="32">
        <f t="shared" ref="F6:F132" si="0">IF(D6&lt;&gt;0,IF(E6/D6&gt;=100,"&gt;&gt;100",E6/D6*100),"-")</f>
        <v>119.02370794125375</v>
      </c>
    </row>
    <row r="7" spans="1:24" ht="12.75" customHeight="1" x14ac:dyDescent="0.2">
      <c r="A7" s="50">
        <v>61</v>
      </c>
      <c r="B7" s="199" t="s">
        <v>17</v>
      </c>
      <c r="C7" s="213" t="s">
        <v>18</v>
      </c>
      <c r="D7" s="47">
        <f>D8+D17+D23+D29+D36+D39</f>
        <v>0</v>
      </c>
      <c r="E7" s="47">
        <f>E8+E17+E23+E29+E36+E39</f>
        <v>0</v>
      </c>
      <c r="F7" s="32" t="str">
        <f t="shared" si="0"/>
        <v>-</v>
      </c>
    </row>
    <row r="8" spans="1:24" ht="12.75" customHeight="1" x14ac:dyDescent="0.2">
      <c r="A8" s="50">
        <v>611</v>
      </c>
      <c r="B8" s="199" t="s">
        <v>19</v>
      </c>
      <c r="C8" s="213" t="s">
        <v>20</v>
      </c>
      <c r="D8" s="47">
        <f>SUM(D9:D14)-D15-D16</f>
        <v>0</v>
      </c>
      <c r="E8" s="47">
        <f>SUM(E9:E14)-E15-E16</f>
        <v>0</v>
      </c>
      <c r="F8" s="32" t="str">
        <f t="shared" si="0"/>
        <v>-</v>
      </c>
    </row>
    <row r="9" spans="1:24" ht="12.75" customHeight="1" x14ac:dyDescent="0.2">
      <c r="A9" s="50">
        <v>6111</v>
      </c>
      <c r="B9" s="52" t="s">
        <v>21</v>
      </c>
      <c r="C9" s="213" t="s">
        <v>22</v>
      </c>
      <c r="D9" s="175">
        <v>0</v>
      </c>
      <c r="E9" s="175"/>
      <c r="F9" s="32" t="str">
        <f t="shared" si="0"/>
        <v>-</v>
      </c>
    </row>
    <row r="10" spans="1:24" ht="12.75" customHeight="1" x14ac:dyDescent="0.2">
      <c r="A10" s="50">
        <v>6112</v>
      </c>
      <c r="B10" s="52" t="s">
        <v>23</v>
      </c>
      <c r="C10" s="213" t="s">
        <v>24</v>
      </c>
      <c r="D10" s="175">
        <v>0</v>
      </c>
      <c r="E10" s="175"/>
      <c r="F10" s="32" t="str">
        <f t="shared" si="0"/>
        <v>-</v>
      </c>
    </row>
    <row r="11" spans="1:24" ht="12.75" customHeight="1" x14ac:dyDescent="0.2">
      <c r="A11" s="50">
        <v>6113</v>
      </c>
      <c r="B11" s="52" t="s">
        <v>25</v>
      </c>
      <c r="C11" s="213" t="s">
        <v>26</v>
      </c>
      <c r="D11" s="175">
        <v>0</v>
      </c>
      <c r="E11" s="175"/>
      <c r="F11" s="32" t="str">
        <f t="shared" si="0"/>
        <v>-</v>
      </c>
    </row>
    <row r="12" spans="1:24" ht="12.75" customHeight="1" x14ac:dyDescent="0.2">
      <c r="A12" s="50">
        <v>6114</v>
      </c>
      <c r="B12" s="52" t="s">
        <v>27</v>
      </c>
      <c r="C12" s="213" t="s">
        <v>28</v>
      </c>
      <c r="D12" s="175">
        <v>0</v>
      </c>
      <c r="E12" s="175"/>
      <c r="F12" s="32" t="str">
        <f t="shared" si="0"/>
        <v>-</v>
      </c>
    </row>
    <row r="13" spans="1:24" ht="12.75" customHeight="1" x14ac:dyDescent="0.2">
      <c r="A13" s="50">
        <v>6115</v>
      </c>
      <c r="B13" s="52" t="s">
        <v>29</v>
      </c>
      <c r="C13" s="213" t="s">
        <v>30</v>
      </c>
      <c r="D13" s="175">
        <v>0</v>
      </c>
      <c r="E13" s="175"/>
      <c r="F13" s="32" t="str">
        <f t="shared" si="0"/>
        <v>-</v>
      </c>
    </row>
    <row r="14" spans="1:24" ht="12.75" customHeight="1" x14ac:dyDescent="0.2">
      <c r="A14" s="50">
        <v>6116</v>
      </c>
      <c r="B14" s="52" t="s">
        <v>31</v>
      </c>
      <c r="C14" s="213" t="s">
        <v>32</v>
      </c>
      <c r="D14" s="175">
        <v>0</v>
      </c>
      <c r="E14" s="175"/>
      <c r="F14" s="32" t="str">
        <f t="shared" si="0"/>
        <v>-</v>
      </c>
    </row>
    <row r="15" spans="1:24" ht="12.75" customHeight="1" x14ac:dyDescent="0.2">
      <c r="A15" s="50">
        <v>6117</v>
      </c>
      <c r="B15" s="199" t="s">
        <v>33</v>
      </c>
      <c r="C15" s="213" t="s">
        <v>34</v>
      </c>
      <c r="D15" s="175">
        <v>0</v>
      </c>
      <c r="E15" s="175"/>
      <c r="F15" s="32" t="str">
        <f t="shared" si="0"/>
        <v>-</v>
      </c>
    </row>
    <row r="16" spans="1:24" ht="12.75" customHeight="1" x14ac:dyDescent="0.2">
      <c r="A16" s="50">
        <v>6119</v>
      </c>
      <c r="B16" s="199" t="s">
        <v>35</v>
      </c>
      <c r="C16" s="213" t="s">
        <v>36</v>
      </c>
      <c r="D16" s="175">
        <v>0</v>
      </c>
      <c r="E16" s="175"/>
      <c r="F16" s="32" t="str">
        <f t="shared" si="0"/>
        <v>-</v>
      </c>
    </row>
    <row r="17" spans="1:6" ht="12.75" customHeight="1" x14ac:dyDescent="0.2">
      <c r="A17" s="50">
        <v>612</v>
      </c>
      <c r="B17" s="51" t="s">
        <v>37</v>
      </c>
      <c r="C17" s="213" t="s">
        <v>38</v>
      </c>
      <c r="D17" s="47">
        <f t="shared" ref="D17:E17" si="1">SUM(D18:D21)-D22</f>
        <v>0</v>
      </c>
      <c r="E17" s="47">
        <f t="shared" si="1"/>
        <v>0</v>
      </c>
      <c r="F17" s="32" t="str">
        <f t="shared" si="0"/>
        <v>-</v>
      </c>
    </row>
    <row r="18" spans="1:6" ht="12.75" customHeight="1" x14ac:dyDescent="0.2">
      <c r="A18" s="50">
        <v>6121</v>
      </c>
      <c r="B18" s="51" t="s">
        <v>39</v>
      </c>
      <c r="C18" s="213" t="s">
        <v>40</v>
      </c>
      <c r="D18" s="175">
        <v>0</v>
      </c>
      <c r="E18" s="175"/>
      <c r="F18" s="32" t="str">
        <f t="shared" si="0"/>
        <v>-</v>
      </c>
    </row>
    <row r="19" spans="1:6" ht="12.75" customHeight="1" x14ac:dyDescent="0.2">
      <c r="A19" s="50">
        <v>6122</v>
      </c>
      <c r="B19" s="51" t="s">
        <v>41</v>
      </c>
      <c r="C19" s="213" t="s">
        <v>42</v>
      </c>
      <c r="D19" s="175">
        <v>0</v>
      </c>
      <c r="E19" s="175"/>
      <c r="F19" s="32" t="str">
        <f t="shared" si="0"/>
        <v>-</v>
      </c>
    </row>
    <row r="20" spans="1:6" ht="12.75" customHeight="1" x14ac:dyDescent="0.2">
      <c r="A20" s="50">
        <v>6123</v>
      </c>
      <c r="B20" s="164" t="s">
        <v>43</v>
      </c>
      <c r="C20" s="213" t="s">
        <v>44</v>
      </c>
      <c r="D20" s="175">
        <v>0</v>
      </c>
      <c r="E20" s="175"/>
      <c r="F20" s="32" t="str">
        <f t="shared" si="0"/>
        <v>-</v>
      </c>
    </row>
    <row r="21" spans="1:6" ht="12.75" customHeight="1" x14ac:dyDescent="0.2">
      <c r="A21" s="50">
        <v>6124</v>
      </c>
      <c r="B21" s="51" t="s">
        <v>45</v>
      </c>
      <c r="C21" s="213" t="s">
        <v>46</v>
      </c>
      <c r="D21" s="175">
        <v>0</v>
      </c>
      <c r="E21" s="175"/>
      <c r="F21" s="32" t="str">
        <f t="shared" si="0"/>
        <v>-</v>
      </c>
    </row>
    <row r="22" spans="1:6" ht="12.75" customHeight="1" x14ac:dyDescent="0.2">
      <c r="A22" s="50">
        <v>6125</v>
      </c>
      <c r="B22" s="51" t="s">
        <v>47</v>
      </c>
      <c r="C22" s="213" t="s">
        <v>48</v>
      </c>
      <c r="D22" s="175">
        <v>0</v>
      </c>
      <c r="E22" s="175"/>
      <c r="F22" s="32" t="str">
        <f t="shared" si="0"/>
        <v>-</v>
      </c>
    </row>
    <row r="23" spans="1:6" ht="12.75" customHeight="1" x14ac:dyDescent="0.2">
      <c r="A23" s="50">
        <v>613</v>
      </c>
      <c r="B23" s="199" t="s">
        <v>49</v>
      </c>
      <c r="C23" s="213" t="s">
        <v>50</v>
      </c>
      <c r="D23" s="47">
        <f t="shared" ref="D23:E23" si="2">SUM(D24:D28)</f>
        <v>0</v>
      </c>
      <c r="E23" s="47">
        <f t="shared" si="2"/>
        <v>0</v>
      </c>
      <c r="F23" s="32" t="str">
        <f t="shared" si="0"/>
        <v>-</v>
      </c>
    </row>
    <row r="24" spans="1:6" ht="12.75" customHeight="1" x14ac:dyDescent="0.2">
      <c r="A24" s="50">
        <v>6131</v>
      </c>
      <c r="B24" s="52" t="s">
        <v>51</v>
      </c>
      <c r="C24" s="213" t="s">
        <v>52</v>
      </c>
      <c r="D24" s="175">
        <v>0</v>
      </c>
      <c r="E24" s="175"/>
      <c r="F24" s="32" t="str">
        <f t="shared" si="0"/>
        <v>-</v>
      </c>
    </row>
    <row r="25" spans="1:6" ht="12.75" customHeight="1" x14ac:dyDescent="0.2">
      <c r="A25" s="50">
        <v>6132</v>
      </c>
      <c r="B25" s="51" t="s">
        <v>53</v>
      </c>
      <c r="C25" s="213" t="s">
        <v>54</v>
      </c>
      <c r="D25" s="175">
        <v>0</v>
      </c>
      <c r="E25" s="175"/>
      <c r="F25" s="32" t="str">
        <f t="shared" si="0"/>
        <v>-</v>
      </c>
    </row>
    <row r="26" spans="1:6" ht="12.75" customHeight="1" x14ac:dyDescent="0.2">
      <c r="A26" s="50">
        <v>6133</v>
      </c>
      <c r="B26" s="51" t="s">
        <v>55</v>
      </c>
      <c r="C26" s="213" t="s">
        <v>56</v>
      </c>
      <c r="D26" s="175">
        <v>0</v>
      </c>
      <c r="E26" s="175"/>
      <c r="F26" s="32" t="str">
        <f t="shared" si="0"/>
        <v>-</v>
      </c>
    </row>
    <row r="27" spans="1:6" ht="12.75" customHeight="1" x14ac:dyDescent="0.2">
      <c r="A27" s="50">
        <v>6134</v>
      </c>
      <c r="B27" s="51" t="s">
        <v>57</v>
      </c>
      <c r="C27" s="213" t="s">
        <v>58</v>
      </c>
      <c r="D27" s="175">
        <v>0</v>
      </c>
      <c r="E27" s="175"/>
      <c r="F27" s="32" t="str">
        <f t="shared" si="0"/>
        <v>-</v>
      </c>
    </row>
    <row r="28" spans="1:6" ht="12.75" customHeight="1" x14ac:dyDescent="0.2">
      <c r="A28" s="50">
        <v>6135</v>
      </c>
      <c r="B28" s="51" t="s">
        <v>59</v>
      </c>
      <c r="C28" s="213" t="s">
        <v>60</v>
      </c>
      <c r="D28" s="175">
        <v>0</v>
      </c>
      <c r="E28" s="175"/>
      <c r="F28" s="32" t="str">
        <f t="shared" si="0"/>
        <v>-</v>
      </c>
    </row>
    <row r="29" spans="1:6" ht="12.75" customHeight="1" x14ac:dyDescent="0.2">
      <c r="A29" s="50">
        <v>614</v>
      </c>
      <c r="B29" s="199" t="s">
        <v>61</v>
      </c>
      <c r="C29" s="213" t="s">
        <v>62</v>
      </c>
      <c r="D29" s="47">
        <f>SUM(D30:D35)</f>
        <v>0</v>
      </c>
      <c r="E29" s="47">
        <f>SUM(E30:E35)</f>
        <v>0</v>
      </c>
      <c r="F29" s="32" t="str">
        <f t="shared" si="0"/>
        <v>-</v>
      </c>
    </row>
    <row r="30" spans="1:6" ht="12.75" customHeight="1" x14ac:dyDescent="0.2">
      <c r="A30" s="50">
        <v>6141</v>
      </c>
      <c r="B30" s="51" t="s">
        <v>63</v>
      </c>
      <c r="C30" s="213" t="s">
        <v>64</v>
      </c>
      <c r="D30" s="175">
        <v>0</v>
      </c>
      <c r="E30" s="175"/>
      <c r="F30" s="32" t="str">
        <f t="shared" si="0"/>
        <v>-</v>
      </c>
    </row>
    <row r="31" spans="1:6" ht="12.75" customHeight="1" x14ac:dyDescent="0.2">
      <c r="A31" s="50">
        <v>6142</v>
      </c>
      <c r="B31" s="51" t="s">
        <v>65</v>
      </c>
      <c r="C31" s="213" t="s">
        <v>66</v>
      </c>
      <c r="D31" s="175">
        <v>0</v>
      </c>
      <c r="E31" s="175"/>
      <c r="F31" s="32" t="str">
        <f t="shared" si="0"/>
        <v>-</v>
      </c>
    </row>
    <row r="32" spans="1:6" ht="12.75" customHeight="1" x14ac:dyDescent="0.2">
      <c r="A32" s="50">
        <v>6143</v>
      </c>
      <c r="B32" s="51" t="s">
        <v>67</v>
      </c>
      <c r="C32" s="213" t="s">
        <v>68</v>
      </c>
      <c r="D32" s="175">
        <v>0</v>
      </c>
      <c r="E32" s="175"/>
      <c r="F32" s="32" t="str">
        <f t="shared" si="0"/>
        <v>-</v>
      </c>
    </row>
    <row r="33" spans="1:6" ht="12.75" customHeight="1" x14ac:dyDescent="0.2">
      <c r="A33" s="50">
        <v>6145</v>
      </c>
      <c r="B33" s="51" t="s">
        <v>69</v>
      </c>
      <c r="C33" s="213" t="s">
        <v>70</v>
      </c>
      <c r="D33" s="175">
        <v>0</v>
      </c>
      <c r="E33" s="175"/>
      <c r="F33" s="32" t="str">
        <f t="shared" si="0"/>
        <v>-</v>
      </c>
    </row>
    <row r="34" spans="1:6" ht="12.75" customHeight="1" x14ac:dyDescent="0.2">
      <c r="A34" s="50">
        <v>6146</v>
      </c>
      <c r="B34" s="51" t="s">
        <v>71</v>
      </c>
      <c r="C34" s="213" t="s">
        <v>72</v>
      </c>
      <c r="D34" s="175">
        <v>0</v>
      </c>
      <c r="E34" s="175"/>
      <c r="F34" s="32" t="str">
        <f t="shared" si="0"/>
        <v>-</v>
      </c>
    </row>
    <row r="35" spans="1:6" ht="12.75" customHeight="1" x14ac:dyDescent="0.2">
      <c r="A35" s="50">
        <v>6147</v>
      </c>
      <c r="B35" s="51" t="s">
        <v>73</v>
      </c>
      <c r="C35" s="213" t="s">
        <v>74</v>
      </c>
      <c r="D35" s="175">
        <v>0</v>
      </c>
      <c r="E35" s="175"/>
      <c r="F35" s="32" t="str">
        <f t="shared" si="0"/>
        <v>-</v>
      </c>
    </row>
    <row r="36" spans="1:6" ht="12.75" customHeight="1" x14ac:dyDescent="0.2">
      <c r="A36" s="50">
        <v>615</v>
      </c>
      <c r="B36" s="51" t="s">
        <v>75</v>
      </c>
      <c r="C36" s="213" t="s">
        <v>76</v>
      </c>
      <c r="D36" s="47">
        <f t="shared" ref="D36:E36" si="3">SUM(D37:D38)</f>
        <v>0</v>
      </c>
      <c r="E36" s="47">
        <f t="shared" si="3"/>
        <v>0</v>
      </c>
      <c r="F36" s="32" t="str">
        <f t="shared" si="0"/>
        <v>-</v>
      </c>
    </row>
    <row r="37" spans="1:6" ht="12.75" customHeight="1" x14ac:dyDescent="0.2">
      <c r="A37" s="50">
        <v>6151</v>
      </c>
      <c r="B37" s="51" t="s">
        <v>77</v>
      </c>
      <c r="C37" s="213" t="s">
        <v>78</v>
      </c>
      <c r="D37" s="175">
        <v>0</v>
      </c>
      <c r="E37" s="175"/>
      <c r="F37" s="32" t="str">
        <f t="shared" si="0"/>
        <v>-</v>
      </c>
    </row>
    <row r="38" spans="1:6" ht="12.75" customHeight="1" x14ac:dyDescent="0.2">
      <c r="A38" s="50">
        <v>6152</v>
      </c>
      <c r="B38" s="51" t="s">
        <v>79</v>
      </c>
      <c r="C38" s="213" t="s">
        <v>80</v>
      </c>
      <c r="D38" s="175">
        <v>0</v>
      </c>
      <c r="E38" s="175"/>
      <c r="F38" s="32" t="str">
        <f t="shared" si="0"/>
        <v>-</v>
      </c>
    </row>
    <row r="39" spans="1:6" ht="12.75" customHeight="1" x14ac:dyDescent="0.2">
      <c r="A39" s="50">
        <v>616</v>
      </c>
      <c r="B39" s="51" t="s">
        <v>81</v>
      </c>
      <c r="C39" s="213" t="s">
        <v>82</v>
      </c>
      <c r="D39" s="47">
        <f t="shared" ref="D39:E39" si="4">SUM(D40:D42)</f>
        <v>0</v>
      </c>
      <c r="E39" s="47">
        <f t="shared" si="4"/>
        <v>0</v>
      </c>
      <c r="F39" s="32" t="str">
        <f t="shared" si="0"/>
        <v>-</v>
      </c>
    </row>
    <row r="40" spans="1:6" ht="12.75" customHeight="1" x14ac:dyDescent="0.2">
      <c r="A40" s="50">
        <v>6161</v>
      </c>
      <c r="B40" s="51" t="s">
        <v>83</v>
      </c>
      <c r="C40" s="213" t="s">
        <v>84</v>
      </c>
      <c r="D40" s="175">
        <v>0</v>
      </c>
      <c r="E40" s="175"/>
      <c r="F40" s="32" t="str">
        <f t="shared" si="0"/>
        <v>-</v>
      </c>
    </row>
    <row r="41" spans="1:6" ht="12.75" customHeight="1" x14ac:dyDescent="0.2">
      <c r="A41" s="50">
        <v>6162</v>
      </c>
      <c r="B41" s="51" t="s">
        <v>85</v>
      </c>
      <c r="C41" s="213" t="s">
        <v>86</v>
      </c>
      <c r="D41" s="175">
        <v>0</v>
      </c>
      <c r="E41" s="175"/>
      <c r="F41" s="32" t="str">
        <f t="shared" si="0"/>
        <v>-</v>
      </c>
    </row>
    <row r="42" spans="1:6" ht="12.75" customHeight="1" x14ac:dyDescent="0.2">
      <c r="A42" s="50">
        <v>6163</v>
      </c>
      <c r="B42" s="51" t="s">
        <v>87</v>
      </c>
      <c r="C42" s="213" t="s">
        <v>88</v>
      </c>
      <c r="D42" s="175">
        <v>0</v>
      </c>
      <c r="E42" s="175"/>
      <c r="F42" s="32" t="str">
        <f t="shared" si="0"/>
        <v>-</v>
      </c>
    </row>
    <row r="43" spans="1:6" ht="12.75" customHeight="1" x14ac:dyDescent="0.2">
      <c r="A43" s="50">
        <v>62</v>
      </c>
      <c r="B43" s="51" t="s">
        <v>89</v>
      </c>
      <c r="C43" s="213" t="s">
        <v>90</v>
      </c>
      <c r="D43" s="47">
        <f t="shared" ref="D43:E43" si="5">D44+D47+D48</f>
        <v>0</v>
      </c>
      <c r="E43" s="47">
        <f t="shared" si="5"/>
        <v>0</v>
      </c>
      <c r="F43" s="32" t="str">
        <f t="shared" si="0"/>
        <v>-</v>
      </c>
    </row>
    <row r="44" spans="1:6" ht="12.75" customHeight="1" x14ac:dyDescent="0.2">
      <c r="A44" s="50">
        <v>621</v>
      </c>
      <c r="B44" s="51" t="s">
        <v>91</v>
      </c>
      <c r="C44" s="213" t="s">
        <v>92</v>
      </c>
      <c r="D44" s="47">
        <f t="shared" ref="D44:E44" si="6">SUM(D45:D46)</f>
        <v>0</v>
      </c>
      <c r="E44" s="47">
        <f t="shared" si="6"/>
        <v>0</v>
      </c>
      <c r="F44" s="32" t="str">
        <f t="shared" si="0"/>
        <v>-</v>
      </c>
    </row>
    <row r="45" spans="1:6" ht="12.75" customHeight="1" x14ac:dyDescent="0.2">
      <c r="A45" s="50">
        <v>6211</v>
      </c>
      <c r="B45" s="51" t="s">
        <v>93</v>
      </c>
      <c r="C45" s="213" t="s">
        <v>94</v>
      </c>
      <c r="D45" s="175">
        <v>0</v>
      </c>
      <c r="E45" s="175"/>
      <c r="F45" s="32" t="str">
        <f t="shared" si="0"/>
        <v>-</v>
      </c>
    </row>
    <row r="46" spans="1:6" ht="12.75" customHeight="1" x14ac:dyDescent="0.2">
      <c r="A46" s="50">
        <v>6212</v>
      </c>
      <c r="B46" s="51" t="s">
        <v>95</v>
      </c>
      <c r="C46" s="213" t="s">
        <v>96</v>
      </c>
      <c r="D46" s="175">
        <v>0</v>
      </c>
      <c r="E46" s="175"/>
      <c r="F46" s="32" t="str">
        <f t="shared" si="0"/>
        <v>-</v>
      </c>
    </row>
    <row r="47" spans="1:6" ht="12.75" customHeight="1" x14ac:dyDescent="0.2">
      <c r="A47" s="50">
        <v>622</v>
      </c>
      <c r="B47" s="51" t="s">
        <v>97</v>
      </c>
      <c r="C47" s="213" t="s">
        <v>98</v>
      </c>
      <c r="D47" s="175">
        <v>0</v>
      </c>
      <c r="E47" s="175"/>
      <c r="F47" s="32" t="str">
        <f t="shared" si="0"/>
        <v>-</v>
      </c>
    </row>
    <row r="48" spans="1:6" ht="12.75" customHeight="1" x14ac:dyDescent="0.2">
      <c r="A48" s="50">
        <v>623</v>
      </c>
      <c r="B48" s="51" t="s">
        <v>99</v>
      </c>
      <c r="C48" s="213" t="s">
        <v>100</v>
      </c>
      <c r="D48" s="175">
        <v>0</v>
      </c>
      <c r="E48" s="175"/>
      <c r="F48" s="32" t="str">
        <f t="shared" si="0"/>
        <v>-</v>
      </c>
    </row>
    <row r="49" spans="1:6" ht="24" x14ac:dyDescent="0.2">
      <c r="A49" s="50">
        <v>63</v>
      </c>
      <c r="B49" s="52" t="s">
        <v>101</v>
      </c>
      <c r="C49" s="213" t="s">
        <v>102</v>
      </c>
      <c r="D49" s="47">
        <f>D50+D53+D58+D61+D64+D68+D71+D74+D77</f>
        <v>10340.91</v>
      </c>
      <c r="E49" s="47">
        <f>E50+E53+E58+E61+E64+E68+E71+E74+E77</f>
        <v>11840.91</v>
      </c>
      <c r="F49" s="32">
        <f t="shared" si="0"/>
        <v>114.50549323028632</v>
      </c>
    </row>
    <row r="50" spans="1:6" ht="12.75" customHeight="1" x14ac:dyDescent="0.2">
      <c r="A50" s="50">
        <v>631</v>
      </c>
      <c r="B50" s="52" t="s">
        <v>103</v>
      </c>
      <c r="C50" s="213" t="s">
        <v>104</v>
      </c>
      <c r="D50" s="47">
        <f t="shared" ref="D50:E50" si="7">D51+D52</f>
        <v>0</v>
      </c>
      <c r="E50" s="47">
        <f t="shared" si="7"/>
        <v>0</v>
      </c>
      <c r="F50" s="32" t="str">
        <f t="shared" si="0"/>
        <v>-</v>
      </c>
    </row>
    <row r="51" spans="1:6" ht="12.75" customHeight="1" x14ac:dyDescent="0.2">
      <c r="A51" s="50">
        <v>6311</v>
      </c>
      <c r="B51" s="52" t="s">
        <v>105</v>
      </c>
      <c r="C51" s="213" t="s">
        <v>106</v>
      </c>
      <c r="D51" s="175">
        <v>0</v>
      </c>
      <c r="E51" s="175"/>
      <c r="F51" s="32" t="str">
        <f t="shared" si="0"/>
        <v>-</v>
      </c>
    </row>
    <row r="52" spans="1:6" ht="12.75" customHeight="1" x14ac:dyDescent="0.2">
      <c r="A52" s="50">
        <v>6312</v>
      </c>
      <c r="B52" s="52" t="s">
        <v>107</v>
      </c>
      <c r="C52" s="213" t="s">
        <v>108</v>
      </c>
      <c r="D52" s="175">
        <v>0</v>
      </c>
      <c r="E52" s="175"/>
      <c r="F52" s="32" t="str">
        <f t="shared" si="0"/>
        <v>-</v>
      </c>
    </row>
    <row r="53" spans="1:6" ht="24" x14ac:dyDescent="0.2">
      <c r="A53" s="50">
        <v>632</v>
      </c>
      <c r="B53" s="52" t="s">
        <v>109</v>
      </c>
      <c r="C53" s="213" t="s">
        <v>110</v>
      </c>
      <c r="D53" s="47">
        <f t="shared" ref="D53:E53" si="8">SUM(D54:D57)</f>
        <v>0</v>
      </c>
      <c r="E53" s="47">
        <f t="shared" si="8"/>
        <v>0</v>
      </c>
      <c r="F53" s="32" t="str">
        <f t="shared" si="0"/>
        <v>-</v>
      </c>
    </row>
    <row r="54" spans="1:6" ht="12.75" customHeight="1" x14ac:dyDescent="0.2">
      <c r="A54" s="50">
        <v>6321</v>
      </c>
      <c r="B54" s="52" t="s">
        <v>111</v>
      </c>
      <c r="C54" s="213" t="s">
        <v>112</v>
      </c>
      <c r="D54" s="175">
        <v>0</v>
      </c>
      <c r="E54" s="175"/>
      <c r="F54" s="32" t="str">
        <f t="shared" si="0"/>
        <v>-</v>
      </c>
    </row>
    <row r="55" spans="1:6" ht="12.75" customHeight="1" x14ac:dyDescent="0.2">
      <c r="A55" s="50">
        <v>6322</v>
      </c>
      <c r="B55" s="52" t="s">
        <v>113</v>
      </c>
      <c r="C55" s="213" t="s">
        <v>114</v>
      </c>
      <c r="D55" s="175">
        <v>0</v>
      </c>
      <c r="E55" s="175"/>
      <c r="F55" s="32" t="str">
        <f t="shared" si="0"/>
        <v>-</v>
      </c>
    </row>
    <row r="56" spans="1:6" ht="12.75" customHeight="1" x14ac:dyDescent="0.2">
      <c r="A56" s="50">
        <v>6323</v>
      </c>
      <c r="B56" s="52" t="s">
        <v>115</v>
      </c>
      <c r="C56" s="213" t="s">
        <v>116</v>
      </c>
      <c r="D56" s="175">
        <v>0</v>
      </c>
      <c r="E56" s="175"/>
      <c r="F56" s="32" t="str">
        <f t="shared" si="0"/>
        <v>-</v>
      </c>
    </row>
    <row r="57" spans="1:6" ht="12.75" customHeight="1" x14ac:dyDescent="0.2">
      <c r="A57" s="50">
        <v>6324</v>
      </c>
      <c r="B57" s="52" t="s">
        <v>117</v>
      </c>
      <c r="C57" s="213" t="s">
        <v>118</v>
      </c>
      <c r="D57" s="175">
        <v>0</v>
      </c>
      <c r="E57" s="175"/>
      <c r="F57" s="32" t="str">
        <f t="shared" si="0"/>
        <v>-</v>
      </c>
    </row>
    <row r="58" spans="1:6" ht="24" x14ac:dyDescent="0.2">
      <c r="A58" s="50">
        <v>633</v>
      </c>
      <c r="B58" s="52" t="s">
        <v>119</v>
      </c>
      <c r="C58" s="213" t="s">
        <v>120</v>
      </c>
      <c r="D58" s="47">
        <f t="shared" ref="D58:E58" si="9">SUM(D59:D60)</f>
        <v>0</v>
      </c>
      <c r="E58" s="47">
        <f t="shared" si="9"/>
        <v>0</v>
      </c>
      <c r="F58" s="32" t="str">
        <f t="shared" si="0"/>
        <v>-</v>
      </c>
    </row>
    <row r="59" spans="1:6" ht="24" x14ac:dyDescent="0.2">
      <c r="A59" s="50">
        <v>6331</v>
      </c>
      <c r="B59" s="52" t="s">
        <v>121</v>
      </c>
      <c r="C59" s="213" t="s">
        <v>122</v>
      </c>
      <c r="D59" s="175">
        <v>0</v>
      </c>
      <c r="E59" s="175"/>
      <c r="F59" s="32" t="str">
        <f t="shared" si="0"/>
        <v>-</v>
      </c>
    </row>
    <row r="60" spans="1:6" ht="24" x14ac:dyDescent="0.2">
      <c r="A60" s="50">
        <v>6332</v>
      </c>
      <c r="B60" s="52" t="s">
        <v>123</v>
      </c>
      <c r="C60" s="213" t="s">
        <v>124</v>
      </c>
      <c r="D60" s="175">
        <v>0</v>
      </c>
      <c r="E60" s="175"/>
      <c r="F60" s="32" t="str">
        <f t="shared" si="0"/>
        <v>-</v>
      </c>
    </row>
    <row r="61" spans="1:6" ht="12.75" customHeight="1" x14ac:dyDescent="0.2">
      <c r="A61" s="50">
        <v>634</v>
      </c>
      <c r="B61" s="52" t="s">
        <v>125</v>
      </c>
      <c r="C61" s="213" t="s">
        <v>126</v>
      </c>
      <c r="D61" s="47">
        <f t="shared" ref="D61:E61" si="10">SUM(D62:D63)</f>
        <v>0</v>
      </c>
      <c r="E61" s="47">
        <f t="shared" si="10"/>
        <v>0</v>
      </c>
      <c r="F61" s="32" t="str">
        <f t="shared" si="0"/>
        <v>-</v>
      </c>
    </row>
    <row r="62" spans="1:6" ht="12.75" customHeight="1" x14ac:dyDescent="0.2">
      <c r="A62" s="50">
        <v>6341</v>
      </c>
      <c r="B62" s="52" t="s">
        <v>127</v>
      </c>
      <c r="C62" s="213" t="s">
        <v>128</v>
      </c>
      <c r="D62" s="175">
        <v>0</v>
      </c>
      <c r="E62" s="175"/>
      <c r="F62" s="32" t="str">
        <f t="shared" si="0"/>
        <v>-</v>
      </c>
    </row>
    <row r="63" spans="1:6" ht="12.75" customHeight="1" x14ac:dyDescent="0.2">
      <c r="A63" s="50">
        <v>6342</v>
      </c>
      <c r="B63" s="52" t="s">
        <v>129</v>
      </c>
      <c r="C63" s="213" t="s">
        <v>130</v>
      </c>
      <c r="D63" s="175">
        <v>0</v>
      </c>
      <c r="E63" s="175"/>
      <c r="F63" s="32" t="str">
        <f t="shared" si="0"/>
        <v>-</v>
      </c>
    </row>
    <row r="64" spans="1:6" ht="24" x14ac:dyDescent="0.2">
      <c r="A64" s="50">
        <v>635</v>
      </c>
      <c r="B64" s="52" t="s">
        <v>131</v>
      </c>
      <c r="C64" s="213" t="s">
        <v>132</v>
      </c>
      <c r="D64" s="47">
        <f>SUM(D65:D67)</f>
        <v>0</v>
      </c>
      <c r="E64" s="47">
        <f>SUM(E65:E67)</f>
        <v>0</v>
      </c>
      <c r="F64" s="32" t="str">
        <f t="shared" si="0"/>
        <v>-</v>
      </c>
    </row>
    <row r="65" spans="1:6" ht="12.75" customHeight="1" x14ac:dyDescent="0.2">
      <c r="A65" s="50">
        <v>6351</v>
      </c>
      <c r="B65" s="52" t="s">
        <v>133</v>
      </c>
      <c r="C65" s="213" t="s">
        <v>134</v>
      </c>
      <c r="D65" s="175">
        <v>0</v>
      </c>
      <c r="E65" s="175"/>
      <c r="F65" s="32" t="str">
        <f t="shared" si="0"/>
        <v>-</v>
      </c>
    </row>
    <row r="66" spans="1:6" ht="12.75" customHeight="1" x14ac:dyDescent="0.2">
      <c r="A66" s="50">
        <v>6352</v>
      </c>
      <c r="B66" s="51" t="s">
        <v>135</v>
      </c>
      <c r="C66" s="213" t="s">
        <v>136</v>
      </c>
      <c r="D66" s="175">
        <v>0</v>
      </c>
      <c r="E66" s="175"/>
      <c r="F66" s="32" t="str">
        <f t="shared" si="0"/>
        <v>-</v>
      </c>
    </row>
    <row r="67" spans="1:6" ht="12.75" customHeight="1" x14ac:dyDescent="0.2">
      <c r="A67" s="57" t="s">
        <v>137</v>
      </c>
      <c r="B67" s="52" t="s">
        <v>138</v>
      </c>
      <c r="C67" s="237" t="s">
        <v>137</v>
      </c>
      <c r="D67" s="173">
        <v>0</v>
      </c>
      <c r="E67" s="173"/>
      <c r="F67" s="58" t="str">
        <f t="shared" si="0"/>
        <v>-</v>
      </c>
    </row>
    <row r="68" spans="1:6" ht="24" x14ac:dyDescent="0.2">
      <c r="A68" s="50" t="s">
        <v>139</v>
      </c>
      <c r="B68" s="164" t="s">
        <v>140</v>
      </c>
      <c r="C68" s="213" t="s">
        <v>139</v>
      </c>
      <c r="D68" s="47">
        <f t="shared" ref="D68:E68" si="11">SUM(D69:D70)</f>
        <v>10340.91</v>
      </c>
      <c r="E68" s="47">
        <f t="shared" si="11"/>
        <v>11840.91</v>
      </c>
      <c r="F68" s="32">
        <f t="shared" si="0"/>
        <v>114.50549323028632</v>
      </c>
    </row>
    <row r="69" spans="1:6" ht="12.75" customHeight="1" x14ac:dyDescent="0.2">
      <c r="A69" s="50" t="s">
        <v>141</v>
      </c>
      <c r="B69" s="51" t="s">
        <v>142</v>
      </c>
      <c r="C69" s="213" t="s">
        <v>141</v>
      </c>
      <c r="D69" s="175">
        <v>0</v>
      </c>
      <c r="E69" s="175"/>
      <c r="F69" s="32" t="str">
        <f t="shared" si="0"/>
        <v>-</v>
      </c>
    </row>
    <row r="70" spans="1:6" ht="24" x14ac:dyDescent="0.2">
      <c r="A70" s="50" t="s">
        <v>143</v>
      </c>
      <c r="B70" s="51" t="s">
        <v>144</v>
      </c>
      <c r="C70" s="213" t="s">
        <v>143</v>
      </c>
      <c r="D70" s="175">
        <v>10340.91</v>
      </c>
      <c r="E70" s="175">
        <v>11840.91</v>
      </c>
      <c r="F70" s="32">
        <f t="shared" si="0"/>
        <v>114.50549323028632</v>
      </c>
    </row>
    <row r="71" spans="1:6" ht="24" x14ac:dyDescent="0.2">
      <c r="A71" s="50" t="s">
        <v>145</v>
      </c>
      <c r="B71" s="52" t="s">
        <v>146</v>
      </c>
      <c r="C71" s="214" t="s">
        <v>145</v>
      </c>
      <c r="D71" s="47">
        <f t="shared" ref="D71:E71" si="12">SUM(D72:D73)</f>
        <v>0</v>
      </c>
      <c r="E71" s="47">
        <f t="shared" si="12"/>
        <v>0</v>
      </c>
      <c r="F71" s="32" t="str">
        <f t="shared" si="0"/>
        <v>-</v>
      </c>
    </row>
    <row r="72" spans="1:6" ht="24" x14ac:dyDescent="0.2">
      <c r="A72" s="50" t="s">
        <v>147</v>
      </c>
      <c r="B72" s="52" t="s">
        <v>148</v>
      </c>
      <c r="C72" s="214" t="s">
        <v>147</v>
      </c>
      <c r="D72" s="175">
        <v>0</v>
      </c>
      <c r="E72" s="175"/>
      <c r="F72" s="32" t="str">
        <f t="shared" si="0"/>
        <v>-</v>
      </c>
    </row>
    <row r="73" spans="1:6" ht="24" x14ac:dyDescent="0.2">
      <c r="A73" s="50" t="s">
        <v>149</v>
      </c>
      <c r="B73" s="52" t="s">
        <v>150</v>
      </c>
      <c r="C73" s="214" t="s">
        <v>149</v>
      </c>
      <c r="D73" s="175">
        <v>0</v>
      </c>
      <c r="E73" s="175"/>
      <c r="F73" s="32" t="str">
        <f t="shared" si="0"/>
        <v>-</v>
      </c>
    </row>
    <row r="74" spans="1:6" ht="12.75" customHeight="1" x14ac:dyDescent="0.2">
      <c r="A74" s="50" t="s">
        <v>151</v>
      </c>
      <c r="B74" s="52" t="s">
        <v>152</v>
      </c>
      <c r="C74" s="213" t="s">
        <v>151</v>
      </c>
      <c r="D74" s="47">
        <f t="shared" ref="D74:E74" si="13">SUM(D75:D76)</f>
        <v>0</v>
      </c>
      <c r="E74" s="47">
        <f t="shared" si="13"/>
        <v>0</v>
      </c>
      <c r="F74" s="32" t="str">
        <f t="shared" si="0"/>
        <v>-</v>
      </c>
    </row>
    <row r="75" spans="1:6" ht="12.75" customHeight="1" x14ac:dyDescent="0.2">
      <c r="A75" s="50" t="s">
        <v>153</v>
      </c>
      <c r="B75" s="52" t="s">
        <v>154</v>
      </c>
      <c r="C75" s="213" t="s">
        <v>153</v>
      </c>
      <c r="D75" s="175">
        <v>0</v>
      </c>
      <c r="E75" s="175"/>
      <c r="F75" s="32" t="str">
        <f t="shared" si="0"/>
        <v>-</v>
      </c>
    </row>
    <row r="76" spans="1:6" ht="12.75" customHeight="1" x14ac:dyDescent="0.2">
      <c r="A76" s="50" t="s">
        <v>155</v>
      </c>
      <c r="B76" s="52" t="s">
        <v>156</v>
      </c>
      <c r="C76" s="213" t="s">
        <v>155</v>
      </c>
      <c r="D76" s="175">
        <v>0</v>
      </c>
      <c r="E76" s="175"/>
      <c r="F76" s="32" t="str">
        <f t="shared" si="0"/>
        <v>-</v>
      </c>
    </row>
    <row r="77" spans="1:6" ht="24" x14ac:dyDescent="0.2">
      <c r="A77" s="50" t="s">
        <v>157</v>
      </c>
      <c r="B77" s="52" t="s">
        <v>158</v>
      </c>
      <c r="C77" s="213" t="s">
        <v>157</v>
      </c>
      <c r="D77" s="47">
        <f t="shared" ref="D77:E77" si="14">SUM(D78:D81)</f>
        <v>0</v>
      </c>
      <c r="E77" s="47">
        <f t="shared" si="14"/>
        <v>0</v>
      </c>
      <c r="F77" s="32" t="str">
        <f t="shared" si="0"/>
        <v>-</v>
      </c>
    </row>
    <row r="78" spans="1:6" ht="12.75" customHeight="1" x14ac:dyDescent="0.2">
      <c r="A78" s="50">
        <v>6391</v>
      </c>
      <c r="B78" s="51" t="s">
        <v>159</v>
      </c>
      <c r="C78" s="213" t="s">
        <v>160</v>
      </c>
      <c r="D78" s="175">
        <v>0</v>
      </c>
      <c r="E78" s="175"/>
      <c r="F78" s="32" t="str">
        <f t="shared" si="0"/>
        <v>-</v>
      </c>
    </row>
    <row r="79" spans="1:6" ht="12.75" customHeight="1" x14ac:dyDescent="0.2">
      <c r="A79" s="50">
        <v>6392</v>
      </c>
      <c r="B79" s="51" t="s">
        <v>161</v>
      </c>
      <c r="C79" s="213" t="s">
        <v>162</v>
      </c>
      <c r="D79" s="175">
        <v>0</v>
      </c>
      <c r="E79" s="175"/>
      <c r="F79" s="32" t="str">
        <f t="shared" si="0"/>
        <v>-</v>
      </c>
    </row>
    <row r="80" spans="1:6" ht="24" x14ac:dyDescent="0.2">
      <c r="A80" s="50">
        <v>6393</v>
      </c>
      <c r="B80" s="51" t="s">
        <v>163</v>
      </c>
      <c r="C80" s="213" t="s">
        <v>164</v>
      </c>
      <c r="D80" s="175">
        <v>0</v>
      </c>
      <c r="E80" s="175"/>
      <c r="F80" s="32" t="str">
        <f t="shared" si="0"/>
        <v>-</v>
      </c>
    </row>
    <row r="81" spans="1:6" ht="24" x14ac:dyDescent="0.2">
      <c r="A81" s="50">
        <v>6394</v>
      </c>
      <c r="B81" s="51" t="s">
        <v>165</v>
      </c>
      <c r="C81" s="213" t="s">
        <v>166</v>
      </c>
      <c r="D81" s="175">
        <v>0</v>
      </c>
      <c r="E81" s="175"/>
      <c r="F81" s="32" t="str">
        <f t="shared" si="0"/>
        <v>-</v>
      </c>
    </row>
    <row r="82" spans="1:6" ht="12.75" customHeight="1" x14ac:dyDescent="0.2">
      <c r="A82" s="50">
        <v>64</v>
      </c>
      <c r="B82" s="51" t="s">
        <v>167</v>
      </c>
      <c r="C82" s="213" t="s">
        <v>168</v>
      </c>
      <c r="D82" s="47">
        <f t="shared" ref="D82:E82" si="15">D83+D91+D98</f>
        <v>0</v>
      </c>
      <c r="E82" s="47">
        <f t="shared" si="15"/>
        <v>0</v>
      </c>
      <c r="F82" s="32" t="str">
        <f t="shared" si="0"/>
        <v>-</v>
      </c>
    </row>
    <row r="83" spans="1:6" ht="12.75" customHeight="1" x14ac:dyDescent="0.2">
      <c r="A83" s="50">
        <v>641</v>
      </c>
      <c r="B83" s="51" t="s">
        <v>169</v>
      </c>
      <c r="C83" s="213" t="s">
        <v>170</v>
      </c>
      <c r="D83" s="47">
        <f t="shared" ref="D83:E83" si="16">SUM(D84:D90)</f>
        <v>0</v>
      </c>
      <c r="E83" s="47">
        <f t="shared" si="16"/>
        <v>0</v>
      </c>
      <c r="F83" s="32" t="str">
        <f t="shared" si="0"/>
        <v>-</v>
      </c>
    </row>
    <row r="84" spans="1:6" ht="12.75" customHeight="1" x14ac:dyDescent="0.2">
      <c r="A84" s="50">
        <v>6412</v>
      </c>
      <c r="B84" s="51" t="s">
        <v>171</v>
      </c>
      <c r="C84" s="213" t="s">
        <v>172</v>
      </c>
      <c r="D84" s="175">
        <v>0</v>
      </c>
      <c r="E84" s="280"/>
      <c r="F84" s="32" t="str">
        <f t="shared" si="0"/>
        <v>-</v>
      </c>
    </row>
    <row r="85" spans="1:6" ht="12.75" customHeight="1" x14ac:dyDescent="0.2">
      <c r="A85" s="50">
        <v>6413</v>
      </c>
      <c r="B85" s="51" t="s">
        <v>173</v>
      </c>
      <c r="C85" s="213" t="s">
        <v>174</v>
      </c>
      <c r="D85" s="175">
        <v>0</v>
      </c>
      <c r="E85" s="175"/>
      <c r="F85" s="32" t="str">
        <f t="shared" si="0"/>
        <v>-</v>
      </c>
    </row>
    <row r="86" spans="1:6" ht="12.75" customHeight="1" x14ac:dyDescent="0.2">
      <c r="A86" s="50">
        <v>6414</v>
      </c>
      <c r="B86" s="51" t="s">
        <v>175</v>
      </c>
      <c r="C86" s="213" t="s">
        <v>176</v>
      </c>
      <c r="D86" s="175">
        <v>0</v>
      </c>
      <c r="E86" s="175"/>
      <c r="F86" s="32" t="str">
        <f t="shared" si="0"/>
        <v>-</v>
      </c>
    </row>
    <row r="87" spans="1:6" ht="12.75" customHeight="1" x14ac:dyDescent="0.2">
      <c r="A87" s="50">
        <v>6415</v>
      </c>
      <c r="B87" s="51" t="s">
        <v>177</v>
      </c>
      <c r="C87" s="213" t="s">
        <v>178</v>
      </c>
      <c r="D87" s="175">
        <v>0</v>
      </c>
      <c r="E87" s="175"/>
      <c r="F87" s="32" t="str">
        <f t="shared" si="0"/>
        <v>-</v>
      </c>
    </row>
    <row r="88" spans="1:6" ht="12.75" customHeight="1" x14ac:dyDescent="0.2">
      <c r="A88" s="50">
        <v>6416</v>
      </c>
      <c r="B88" s="51" t="s">
        <v>179</v>
      </c>
      <c r="C88" s="213" t="s">
        <v>180</v>
      </c>
      <c r="D88" s="175">
        <v>0</v>
      </c>
      <c r="E88" s="175"/>
      <c r="F88" s="32" t="str">
        <f t="shared" si="0"/>
        <v>-</v>
      </c>
    </row>
    <row r="89" spans="1:6" ht="24" x14ac:dyDescent="0.2">
      <c r="A89" s="50">
        <v>6417</v>
      </c>
      <c r="B89" s="51" t="s">
        <v>181</v>
      </c>
      <c r="C89" s="213" t="s">
        <v>182</v>
      </c>
      <c r="D89" s="175">
        <v>0</v>
      </c>
      <c r="E89" s="175"/>
      <c r="F89" s="32" t="str">
        <f t="shared" si="0"/>
        <v>-</v>
      </c>
    </row>
    <row r="90" spans="1:6" ht="12.75" customHeight="1" x14ac:dyDescent="0.2">
      <c r="A90" s="50">
        <v>6419</v>
      </c>
      <c r="B90" s="51" t="s">
        <v>183</v>
      </c>
      <c r="C90" s="213" t="s">
        <v>184</v>
      </c>
      <c r="D90" s="175">
        <v>0</v>
      </c>
      <c r="E90" s="175"/>
      <c r="F90" s="32" t="str">
        <f t="shared" si="0"/>
        <v>-</v>
      </c>
    </row>
    <row r="91" spans="1:6" ht="12.75" customHeight="1" x14ac:dyDescent="0.2">
      <c r="A91" s="50">
        <v>642</v>
      </c>
      <c r="B91" s="51" t="s">
        <v>185</v>
      </c>
      <c r="C91" s="213" t="s">
        <v>186</v>
      </c>
      <c r="D91" s="47">
        <f t="shared" ref="D91:E91" si="17">SUM(D92:D97)</f>
        <v>0</v>
      </c>
      <c r="E91" s="47">
        <f t="shared" si="17"/>
        <v>0</v>
      </c>
      <c r="F91" s="32" t="str">
        <f t="shared" si="0"/>
        <v>-</v>
      </c>
    </row>
    <row r="92" spans="1:6" ht="12.75" customHeight="1" x14ac:dyDescent="0.2">
      <c r="A92" s="50">
        <v>6421</v>
      </c>
      <c r="B92" s="51" t="s">
        <v>187</v>
      </c>
      <c r="C92" s="213" t="s">
        <v>188</v>
      </c>
      <c r="D92" s="175">
        <v>0</v>
      </c>
      <c r="E92" s="175"/>
      <c r="F92" s="32" t="str">
        <f t="shared" si="0"/>
        <v>-</v>
      </c>
    </row>
    <row r="93" spans="1:6" ht="12.75" customHeight="1" x14ac:dyDescent="0.2">
      <c r="A93" s="50">
        <v>6422</v>
      </c>
      <c r="B93" s="51" t="s">
        <v>189</v>
      </c>
      <c r="C93" s="213" t="s">
        <v>190</v>
      </c>
      <c r="D93" s="175">
        <v>0</v>
      </c>
      <c r="E93" s="175"/>
      <c r="F93" s="32" t="str">
        <f t="shared" si="0"/>
        <v>-</v>
      </c>
    </row>
    <row r="94" spans="1:6" ht="12.75" customHeight="1" x14ac:dyDescent="0.2">
      <c r="A94" s="50">
        <v>6423</v>
      </c>
      <c r="B94" s="51" t="s">
        <v>191</v>
      </c>
      <c r="C94" s="213" t="s">
        <v>192</v>
      </c>
      <c r="D94" s="175">
        <v>0</v>
      </c>
      <c r="E94" s="175"/>
      <c r="F94" s="32" t="str">
        <f t="shared" si="0"/>
        <v>-</v>
      </c>
    </row>
    <row r="95" spans="1:6" ht="12.75" customHeight="1" x14ac:dyDescent="0.2">
      <c r="A95" s="50">
        <v>6424</v>
      </c>
      <c r="B95" s="51" t="s">
        <v>193</v>
      </c>
      <c r="C95" s="213" t="s">
        <v>194</v>
      </c>
      <c r="D95" s="175">
        <v>0</v>
      </c>
      <c r="E95" s="175"/>
      <c r="F95" s="32" t="str">
        <f t="shared" si="0"/>
        <v>-</v>
      </c>
    </row>
    <row r="96" spans="1:6" ht="24" x14ac:dyDescent="0.2">
      <c r="A96" s="50" t="s">
        <v>195</v>
      </c>
      <c r="B96" s="52" t="s">
        <v>196</v>
      </c>
      <c r="C96" s="213" t="s">
        <v>195</v>
      </c>
      <c r="D96" s="175">
        <v>0</v>
      </c>
      <c r="E96" s="175"/>
      <c r="F96" s="32" t="str">
        <f t="shared" si="0"/>
        <v>-</v>
      </c>
    </row>
    <row r="97" spans="1:6" ht="12.75" customHeight="1" x14ac:dyDescent="0.2">
      <c r="A97" s="50">
        <v>6429</v>
      </c>
      <c r="B97" s="52" t="s">
        <v>197</v>
      </c>
      <c r="C97" s="213" t="s">
        <v>198</v>
      </c>
      <c r="D97" s="175">
        <v>0</v>
      </c>
      <c r="E97" s="175"/>
      <c r="F97" s="32" t="str">
        <f t="shared" si="0"/>
        <v>-</v>
      </c>
    </row>
    <row r="98" spans="1:6" ht="12.75" customHeight="1" x14ac:dyDescent="0.2">
      <c r="A98" s="50">
        <v>643</v>
      </c>
      <c r="B98" s="52" t="s">
        <v>199</v>
      </c>
      <c r="C98" s="213" t="s">
        <v>200</v>
      </c>
      <c r="D98" s="47">
        <f t="shared" ref="D98:E98" si="18">SUM(D99:D105)</f>
        <v>0</v>
      </c>
      <c r="E98" s="47">
        <f t="shared" si="18"/>
        <v>0</v>
      </c>
      <c r="F98" s="32" t="str">
        <f t="shared" si="0"/>
        <v>-</v>
      </c>
    </row>
    <row r="99" spans="1:6" ht="24" x14ac:dyDescent="0.2">
      <c r="A99" s="50">
        <v>6431</v>
      </c>
      <c r="B99" s="52" t="s">
        <v>201</v>
      </c>
      <c r="C99" s="213" t="s">
        <v>202</v>
      </c>
      <c r="D99" s="175">
        <v>0</v>
      </c>
      <c r="E99" s="175"/>
      <c r="F99" s="32" t="str">
        <f t="shared" si="0"/>
        <v>-</v>
      </c>
    </row>
    <row r="100" spans="1:6" ht="24" x14ac:dyDescent="0.2">
      <c r="A100" s="50">
        <v>6432</v>
      </c>
      <c r="B100" s="163" t="s">
        <v>203</v>
      </c>
      <c r="C100" s="213" t="s">
        <v>204</v>
      </c>
      <c r="D100" s="175">
        <v>0</v>
      </c>
      <c r="E100" s="175"/>
      <c r="F100" s="32" t="str">
        <f t="shared" si="0"/>
        <v>-</v>
      </c>
    </row>
    <row r="101" spans="1:6" ht="24" x14ac:dyDescent="0.2">
      <c r="A101" s="50">
        <v>6433</v>
      </c>
      <c r="B101" s="163" t="s">
        <v>205</v>
      </c>
      <c r="C101" s="213" t="s">
        <v>206</v>
      </c>
      <c r="D101" s="175">
        <v>0</v>
      </c>
      <c r="E101" s="175"/>
      <c r="F101" s="32" t="str">
        <f t="shared" si="0"/>
        <v>-</v>
      </c>
    </row>
    <row r="102" spans="1:6" ht="24" x14ac:dyDescent="0.2">
      <c r="A102" s="50">
        <v>6434</v>
      </c>
      <c r="B102" s="52" t="s">
        <v>207</v>
      </c>
      <c r="C102" s="213" t="s">
        <v>208</v>
      </c>
      <c r="D102" s="175">
        <v>0</v>
      </c>
      <c r="E102" s="175"/>
      <c r="F102" s="32" t="str">
        <f t="shared" si="0"/>
        <v>-</v>
      </c>
    </row>
    <row r="103" spans="1:6" ht="24" x14ac:dyDescent="0.2">
      <c r="A103" s="50">
        <v>6435</v>
      </c>
      <c r="B103" s="163" t="s">
        <v>209</v>
      </c>
      <c r="C103" s="213" t="s">
        <v>210</v>
      </c>
      <c r="D103" s="175">
        <v>0</v>
      </c>
      <c r="E103" s="175"/>
      <c r="F103" s="32" t="str">
        <f t="shared" si="0"/>
        <v>-</v>
      </c>
    </row>
    <row r="104" spans="1:6" ht="24" x14ac:dyDescent="0.2">
      <c r="A104" s="50">
        <v>6436</v>
      </c>
      <c r="B104" s="163" t="s">
        <v>211</v>
      </c>
      <c r="C104" s="213" t="s">
        <v>212</v>
      </c>
      <c r="D104" s="175">
        <v>0</v>
      </c>
      <c r="E104" s="175"/>
      <c r="F104" s="32" t="str">
        <f t="shared" si="0"/>
        <v>-</v>
      </c>
    </row>
    <row r="105" spans="1:6" ht="12.75" customHeight="1" x14ac:dyDescent="0.2">
      <c r="A105" s="50">
        <v>6437</v>
      </c>
      <c r="B105" s="51" t="s">
        <v>213</v>
      </c>
      <c r="C105" s="213" t="s">
        <v>214</v>
      </c>
      <c r="D105" s="175">
        <v>0</v>
      </c>
      <c r="E105" s="175"/>
      <c r="F105" s="32" t="str">
        <f t="shared" si="0"/>
        <v>-</v>
      </c>
    </row>
    <row r="106" spans="1:6" s="54" customFormat="1" ht="24" x14ac:dyDescent="0.2">
      <c r="A106" s="57">
        <v>65</v>
      </c>
      <c r="B106" s="52" t="s">
        <v>215</v>
      </c>
      <c r="C106" s="238" t="s">
        <v>216</v>
      </c>
      <c r="D106" s="281">
        <f>D107+D112+D120+D124</f>
        <v>0</v>
      </c>
      <c r="E106" s="281">
        <f>E107+E112+E120+E124</f>
        <v>0</v>
      </c>
      <c r="F106" s="58" t="str">
        <f t="shared" si="0"/>
        <v>-</v>
      </c>
    </row>
    <row r="107" spans="1:6" ht="12.75" customHeight="1" x14ac:dyDescent="0.2">
      <c r="A107" s="50">
        <v>651</v>
      </c>
      <c r="B107" s="51" t="s">
        <v>217</v>
      </c>
      <c r="C107" s="213" t="s">
        <v>218</v>
      </c>
      <c r="D107" s="47">
        <f t="shared" ref="D107:E107" si="19">SUM(D108:D111)</f>
        <v>0</v>
      </c>
      <c r="E107" s="47">
        <f t="shared" si="19"/>
        <v>0</v>
      </c>
      <c r="F107" s="32" t="str">
        <f t="shared" si="0"/>
        <v>-</v>
      </c>
    </row>
    <row r="108" spans="1:6" ht="12.75" customHeight="1" x14ac:dyDescent="0.2">
      <c r="A108" s="50">
        <v>6511</v>
      </c>
      <c r="B108" s="51" t="s">
        <v>219</v>
      </c>
      <c r="C108" s="213" t="s">
        <v>220</v>
      </c>
      <c r="D108" s="175">
        <v>0</v>
      </c>
      <c r="E108" s="175"/>
      <c r="F108" s="32" t="str">
        <f t="shared" si="0"/>
        <v>-</v>
      </c>
    </row>
    <row r="109" spans="1:6" ht="12.75" customHeight="1" x14ac:dyDescent="0.2">
      <c r="A109" s="50">
        <v>6512</v>
      </c>
      <c r="B109" s="51" t="s">
        <v>221</v>
      </c>
      <c r="C109" s="213" t="s">
        <v>222</v>
      </c>
      <c r="D109" s="175">
        <v>0</v>
      </c>
      <c r="E109" s="175"/>
      <c r="F109" s="32" t="str">
        <f t="shared" si="0"/>
        <v>-</v>
      </c>
    </row>
    <row r="110" spans="1:6" ht="12.75" customHeight="1" x14ac:dyDescent="0.2">
      <c r="A110" s="50">
        <v>6513</v>
      </c>
      <c r="B110" s="51" t="s">
        <v>223</v>
      </c>
      <c r="C110" s="213" t="s">
        <v>224</v>
      </c>
      <c r="D110" s="175">
        <v>0</v>
      </c>
      <c r="E110" s="175"/>
      <c r="F110" s="32" t="str">
        <f t="shared" si="0"/>
        <v>-</v>
      </c>
    </row>
    <row r="111" spans="1:6" ht="12.75" customHeight="1" x14ac:dyDescent="0.2">
      <c r="A111" s="50">
        <v>6514</v>
      </c>
      <c r="B111" s="51" t="s">
        <v>225</v>
      </c>
      <c r="C111" s="213" t="s">
        <v>226</v>
      </c>
      <c r="D111" s="175">
        <v>0</v>
      </c>
      <c r="E111" s="175"/>
      <c r="F111" s="32" t="str">
        <f t="shared" si="0"/>
        <v>-</v>
      </c>
    </row>
    <row r="112" spans="1:6" ht="12.75" customHeight="1" x14ac:dyDescent="0.2">
      <c r="A112" s="50">
        <v>652</v>
      </c>
      <c r="B112" s="51" t="s">
        <v>227</v>
      </c>
      <c r="C112" s="213" t="s">
        <v>228</v>
      </c>
      <c r="D112" s="47">
        <f t="shared" ref="D112:E112" si="20">SUM(D113:D119)</f>
        <v>0</v>
      </c>
      <c r="E112" s="47">
        <f t="shared" si="20"/>
        <v>0</v>
      </c>
      <c r="F112" s="32" t="str">
        <f t="shared" si="0"/>
        <v>-</v>
      </c>
    </row>
    <row r="113" spans="1:6" ht="12.75" customHeight="1" x14ac:dyDescent="0.2">
      <c r="A113" s="50">
        <v>6521</v>
      </c>
      <c r="B113" s="51" t="s">
        <v>229</v>
      </c>
      <c r="C113" s="213" t="s">
        <v>230</v>
      </c>
      <c r="D113" s="175">
        <v>0</v>
      </c>
      <c r="E113" s="175"/>
      <c r="F113" s="32" t="str">
        <f t="shared" si="0"/>
        <v>-</v>
      </c>
    </row>
    <row r="114" spans="1:6" ht="12.75" customHeight="1" x14ac:dyDescent="0.2">
      <c r="A114" s="50">
        <v>6522</v>
      </c>
      <c r="B114" s="51" t="s">
        <v>231</v>
      </c>
      <c r="C114" s="213" t="s">
        <v>232</v>
      </c>
      <c r="D114" s="175">
        <v>0</v>
      </c>
      <c r="E114" s="175"/>
      <c r="F114" s="32" t="str">
        <f t="shared" si="0"/>
        <v>-</v>
      </c>
    </row>
    <row r="115" spans="1:6" ht="12.75" customHeight="1" x14ac:dyDescent="0.2">
      <c r="A115" s="50">
        <v>6524</v>
      </c>
      <c r="B115" s="51" t="s">
        <v>233</v>
      </c>
      <c r="C115" s="213" t="s">
        <v>234</v>
      </c>
      <c r="D115" s="175">
        <v>0</v>
      </c>
      <c r="E115" s="175"/>
      <c r="F115" s="32" t="str">
        <f t="shared" si="0"/>
        <v>-</v>
      </c>
    </row>
    <row r="116" spans="1:6" ht="12.75" customHeight="1" x14ac:dyDescent="0.2">
      <c r="A116" s="50">
        <v>6525</v>
      </c>
      <c r="B116" s="51" t="s">
        <v>235</v>
      </c>
      <c r="C116" s="213" t="s">
        <v>236</v>
      </c>
      <c r="D116" s="175">
        <v>0</v>
      </c>
      <c r="E116" s="175"/>
      <c r="F116" s="32" t="str">
        <f t="shared" si="0"/>
        <v>-</v>
      </c>
    </row>
    <row r="117" spans="1:6" ht="12.75" customHeight="1" x14ac:dyDescent="0.2">
      <c r="A117" s="50">
        <v>6526</v>
      </c>
      <c r="B117" s="51" t="s">
        <v>237</v>
      </c>
      <c r="C117" s="213" t="s">
        <v>238</v>
      </c>
      <c r="D117" s="175">
        <v>0</v>
      </c>
      <c r="E117" s="175"/>
      <c r="F117" s="32" t="str">
        <f t="shared" si="0"/>
        <v>-</v>
      </c>
    </row>
    <row r="118" spans="1:6" ht="12.75" customHeight="1" x14ac:dyDescent="0.2">
      <c r="A118" s="50">
        <v>6527</v>
      </c>
      <c r="B118" s="51" t="s">
        <v>239</v>
      </c>
      <c r="C118" s="213" t="s">
        <v>240</v>
      </c>
      <c r="D118" s="175">
        <v>0</v>
      </c>
      <c r="E118" s="175"/>
      <c r="F118" s="32" t="str">
        <f t="shared" si="0"/>
        <v>-</v>
      </c>
    </row>
    <row r="119" spans="1:6" ht="24" x14ac:dyDescent="0.2">
      <c r="A119" s="50" t="s">
        <v>241</v>
      </c>
      <c r="B119" s="164" t="s">
        <v>242</v>
      </c>
      <c r="C119" s="213" t="s">
        <v>241</v>
      </c>
      <c r="D119" s="175">
        <v>0</v>
      </c>
      <c r="E119" s="175"/>
      <c r="F119" s="32" t="str">
        <f t="shared" si="0"/>
        <v>-</v>
      </c>
    </row>
    <row r="120" spans="1:6" ht="12.75" customHeight="1" x14ac:dyDescent="0.2">
      <c r="A120" s="50">
        <v>653</v>
      </c>
      <c r="B120" s="51" t="s">
        <v>243</v>
      </c>
      <c r="C120" s="213" t="s">
        <v>244</v>
      </c>
      <c r="D120" s="47">
        <f t="shared" ref="D120:E120" si="21">SUM(D121:D123)</f>
        <v>0</v>
      </c>
      <c r="E120" s="47">
        <f t="shared" si="21"/>
        <v>0</v>
      </c>
      <c r="F120" s="32" t="str">
        <f t="shared" si="0"/>
        <v>-</v>
      </c>
    </row>
    <row r="121" spans="1:6" ht="12.75" customHeight="1" x14ac:dyDescent="0.2">
      <c r="A121" s="50">
        <v>6531</v>
      </c>
      <c r="B121" s="51" t="s">
        <v>245</v>
      </c>
      <c r="C121" s="213" t="s">
        <v>246</v>
      </c>
      <c r="D121" s="175">
        <v>0</v>
      </c>
      <c r="E121" s="175"/>
      <c r="F121" s="32" t="str">
        <f t="shared" si="0"/>
        <v>-</v>
      </c>
    </row>
    <row r="122" spans="1:6" ht="12.75" customHeight="1" x14ac:dyDescent="0.2">
      <c r="A122" s="50">
        <v>6532</v>
      </c>
      <c r="B122" s="51" t="s">
        <v>247</v>
      </c>
      <c r="C122" s="213" t="s">
        <v>248</v>
      </c>
      <c r="D122" s="175">
        <v>0</v>
      </c>
      <c r="E122" s="175"/>
      <c r="F122" s="32" t="str">
        <f t="shared" si="0"/>
        <v>-</v>
      </c>
    </row>
    <row r="123" spans="1:6" ht="12.75" customHeight="1" x14ac:dyDescent="0.2">
      <c r="A123" s="50">
        <v>6533</v>
      </c>
      <c r="B123" s="51" t="s">
        <v>249</v>
      </c>
      <c r="C123" s="213" t="s">
        <v>250</v>
      </c>
      <c r="D123" s="175">
        <v>0</v>
      </c>
      <c r="E123" s="175"/>
      <c r="F123" s="32" t="str">
        <f t="shared" si="0"/>
        <v>-</v>
      </c>
    </row>
    <row r="124" spans="1:6" ht="12.75" customHeight="1" x14ac:dyDescent="0.2">
      <c r="A124" s="57" t="s">
        <v>251</v>
      </c>
      <c r="B124" s="52" t="s">
        <v>252</v>
      </c>
      <c r="C124" s="237" t="s">
        <v>251</v>
      </c>
      <c r="D124" s="173">
        <v>0</v>
      </c>
      <c r="E124" s="173"/>
      <c r="F124" s="58" t="str">
        <f t="shared" si="0"/>
        <v>-</v>
      </c>
    </row>
    <row r="125" spans="1:6" ht="24" x14ac:dyDescent="0.2">
      <c r="A125" s="50">
        <v>66</v>
      </c>
      <c r="B125" s="163" t="s">
        <v>253</v>
      </c>
      <c r="C125" s="213" t="s">
        <v>254</v>
      </c>
      <c r="D125" s="47">
        <f t="shared" ref="D125:E125" si="22">D126+D129</f>
        <v>2867.9</v>
      </c>
      <c r="E125" s="47">
        <f t="shared" si="22"/>
        <v>2404.4</v>
      </c>
      <c r="F125" s="32">
        <f t="shared" si="0"/>
        <v>83.838348617455281</v>
      </c>
    </row>
    <row r="126" spans="1:6" ht="12.75" customHeight="1" x14ac:dyDescent="0.2">
      <c r="A126" s="50">
        <v>661</v>
      </c>
      <c r="B126" s="52" t="s">
        <v>255</v>
      </c>
      <c r="C126" s="213" t="s">
        <v>256</v>
      </c>
      <c r="D126" s="47">
        <f t="shared" ref="D126:E126" si="23">SUM(D127:D128)</f>
        <v>2867.9</v>
      </c>
      <c r="E126" s="47">
        <f t="shared" si="23"/>
        <v>2404.4</v>
      </c>
      <c r="F126" s="32">
        <f t="shared" si="0"/>
        <v>83.838348617455281</v>
      </c>
    </row>
    <row r="127" spans="1:6" ht="12.75" customHeight="1" x14ac:dyDescent="0.2">
      <c r="A127" s="50">
        <v>6614</v>
      </c>
      <c r="B127" s="52" t="s">
        <v>257</v>
      </c>
      <c r="C127" s="213" t="s">
        <v>258</v>
      </c>
      <c r="D127" s="175">
        <v>0</v>
      </c>
      <c r="E127" s="175"/>
      <c r="F127" s="32" t="str">
        <f t="shared" si="0"/>
        <v>-</v>
      </c>
    </row>
    <row r="128" spans="1:6" ht="12.75" customHeight="1" x14ac:dyDescent="0.2">
      <c r="A128" s="50">
        <v>6615</v>
      </c>
      <c r="B128" s="52" t="s">
        <v>259</v>
      </c>
      <c r="C128" s="213" t="s">
        <v>260</v>
      </c>
      <c r="D128" s="175">
        <v>2867.9</v>
      </c>
      <c r="E128" s="175">
        <v>2404.4</v>
      </c>
      <c r="F128" s="32">
        <f t="shared" si="0"/>
        <v>83.838348617455281</v>
      </c>
    </row>
    <row r="129" spans="1:6" ht="36" x14ac:dyDescent="0.2">
      <c r="A129" s="50">
        <v>663</v>
      </c>
      <c r="B129" s="163" t="s">
        <v>261</v>
      </c>
      <c r="C129" s="213" t="s">
        <v>262</v>
      </c>
      <c r="D129" s="47">
        <f t="shared" ref="D129:E129" si="24">SUM(D130:D133)</f>
        <v>0</v>
      </c>
      <c r="E129" s="47">
        <f t="shared" si="24"/>
        <v>0</v>
      </c>
      <c r="F129" s="32" t="str">
        <f t="shared" si="0"/>
        <v>-</v>
      </c>
    </row>
    <row r="130" spans="1:6" ht="12.75" customHeight="1" x14ac:dyDescent="0.2">
      <c r="A130" s="50">
        <v>6631</v>
      </c>
      <c r="B130" s="52" t="s">
        <v>263</v>
      </c>
      <c r="C130" s="213" t="s">
        <v>264</v>
      </c>
      <c r="D130" s="175">
        <v>0</v>
      </c>
      <c r="E130" s="175"/>
      <c r="F130" s="32" t="str">
        <f t="shared" si="0"/>
        <v>-</v>
      </c>
    </row>
    <row r="131" spans="1:6" ht="12.75" customHeight="1" x14ac:dyDescent="0.2">
      <c r="A131" s="50">
        <v>6632</v>
      </c>
      <c r="B131" s="163" t="s">
        <v>265</v>
      </c>
      <c r="C131" s="213" t="s">
        <v>266</v>
      </c>
      <c r="D131" s="175">
        <v>0</v>
      </c>
      <c r="E131" s="175"/>
      <c r="F131" s="32" t="str">
        <f t="shared" si="0"/>
        <v>-</v>
      </c>
    </row>
    <row r="132" spans="1:6" ht="24" x14ac:dyDescent="0.2">
      <c r="A132" s="50" t="s">
        <v>267</v>
      </c>
      <c r="B132" s="163" t="s">
        <v>268</v>
      </c>
      <c r="C132" s="214" t="s">
        <v>267</v>
      </c>
      <c r="D132" s="175">
        <v>0</v>
      </c>
      <c r="E132" s="175"/>
      <c r="F132" s="32" t="str">
        <f t="shared" si="0"/>
        <v>-</v>
      </c>
    </row>
    <row r="133" spans="1:6" ht="24" x14ac:dyDescent="0.2">
      <c r="A133" s="50" t="s">
        <v>269</v>
      </c>
      <c r="B133" s="163" t="s">
        <v>270</v>
      </c>
      <c r="C133" s="214" t="s">
        <v>269</v>
      </c>
      <c r="D133" s="175">
        <v>0</v>
      </c>
      <c r="E133" s="175"/>
      <c r="F133" s="32" t="str">
        <f>IF(D133&lt;&gt;0,IF(E133/D133&gt;=100,"&gt;&gt;100",E133/D133*100),"-")</f>
        <v>-</v>
      </c>
    </row>
    <row r="134" spans="1:6" ht="24" x14ac:dyDescent="0.2">
      <c r="A134" s="50">
        <v>67</v>
      </c>
      <c r="B134" s="163" t="s">
        <v>271</v>
      </c>
      <c r="C134" s="213" t="s">
        <v>272</v>
      </c>
      <c r="D134" s="47">
        <f t="shared" ref="D134:E134" si="25">D135+D139</f>
        <v>46245.53</v>
      </c>
      <c r="E134" s="47">
        <f t="shared" si="25"/>
        <v>56519.45</v>
      </c>
      <c r="F134" s="32">
        <f t="shared" ref="F134:F229" si="26">IF(D134&lt;&gt;0,IF(E134/D134&gt;=100,"&gt;&gt;100",E134/D134*100),"-")</f>
        <v>122.21602823018787</v>
      </c>
    </row>
    <row r="135" spans="1:6" ht="24" x14ac:dyDescent="0.2">
      <c r="A135" s="50">
        <v>671</v>
      </c>
      <c r="B135" s="163" t="s">
        <v>273</v>
      </c>
      <c r="C135" s="213" t="s">
        <v>274</v>
      </c>
      <c r="D135" s="47">
        <f t="shared" ref="D135:E135" si="27">SUM(D136:D138)</f>
        <v>46245.53</v>
      </c>
      <c r="E135" s="47">
        <f t="shared" si="27"/>
        <v>56519.45</v>
      </c>
      <c r="F135" s="32">
        <f t="shared" si="26"/>
        <v>122.21602823018787</v>
      </c>
    </row>
    <row r="136" spans="1:6" ht="12.75" customHeight="1" x14ac:dyDescent="0.2">
      <c r="A136" s="50">
        <v>6711</v>
      </c>
      <c r="B136" s="52" t="s">
        <v>275</v>
      </c>
      <c r="C136" s="213" t="s">
        <v>276</v>
      </c>
      <c r="D136" s="175">
        <v>40936.53</v>
      </c>
      <c r="E136" s="175">
        <v>51477.56</v>
      </c>
      <c r="F136" s="32">
        <f t="shared" si="26"/>
        <v>125.74969104611455</v>
      </c>
    </row>
    <row r="137" spans="1:6" ht="24" x14ac:dyDescent="0.2">
      <c r="A137" s="50">
        <v>6712</v>
      </c>
      <c r="B137" s="163" t="s">
        <v>277</v>
      </c>
      <c r="C137" s="213" t="s">
        <v>278</v>
      </c>
      <c r="D137" s="175">
        <v>5309</v>
      </c>
      <c r="E137" s="175">
        <v>5041.8900000000003</v>
      </c>
      <c r="F137" s="32">
        <f t="shared" si="26"/>
        <v>94.968732341307216</v>
      </c>
    </row>
    <row r="138" spans="1:6" ht="24" x14ac:dyDescent="0.2">
      <c r="A138" s="50" t="s">
        <v>279</v>
      </c>
      <c r="B138" s="52" t="s">
        <v>280</v>
      </c>
      <c r="C138" s="213" t="s">
        <v>279</v>
      </c>
      <c r="D138" s="175">
        <v>0</v>
      </c>
      <c r="E138" s="175"/>
      <c r="F138" s="32" t="str">
        <f t="shared" si="26"/>
        <v>-</v>
      </c>
    </row>
    <row r="139" spans="1:6" ht="12.75" customHeight="1" x14ac:dyDescent="0.2">
      <c r="A139" s="50" t="s">
        <v>281</v>
      </c>
      <c r="B139" s="52" t="s">
        <v>282</v>
      </c>
      <c r="C139" s="213" t="s">
        <v>281</v>
      </c>
      <c r="D139" s="175">
        <v>0</v>
      </c>
      <c r="E139" s="175"/>
      <c r="F139" s="32" t="str">
        <f t="shared" si="26"/>
        <v>-</v>
      </c>
    </row>
    <row r="140" spans="1:6" ht="12.75" customHeight="1" x14ac:dyDescent="0.2">
      <c r="A140" s="50">
        <v>68</v>
      </c>
      <c r="B140" s="52" t="s">
        <v>283</v>
      </c>
      <c r="C140" s="213" t="s">
        <v>284</v>
      </c>
      <c r="D140" s="47">
        <f t="shared" ref="D140:E140" si="28">D141+D151</f>
        <v>0</v>
      </c>
      <c r="E140" s="47">
        <f t="shared" si="28"/>
        <v>0</v>
      </c>
      <c r="F140" s="32" t="str">
        <f t="shared" si="26"/>
        <v>-</v>
      </c>
    </row>
    <row r="141" spans="1:6" ht="12.75" customHeight="1" x14ac:dyDescent="0.2">
      <c r="A141" s="50">
        <v>681</v>
      </c>
      <c r="B141" s="52" t="s">
        <v>285</v>
      </c>
      <c r="C141" s="213" t="s">
        <v>286</v>
      </c>
      <c r="D141" s="47">
        <f t="shared" ref="D141:E141" si="29">SUM(D142:D150)</f>
        <v>0</v>
      </c>
      <c r="E141" s="47">
        <f t="shared" si="29"/>
        <v>0</v>
      </c>
      <c r="F141" s="32" t="str">
        <f t="shared" si="26"/>
        <v>-</v>
      </c>
    </row>
    <row r="142" spans="1:6" ht="12.75" customHeight="1" x14ac:dyDescent="0.2">
      <c r="A142" s="50">
        <v>6811</v>
      </c>
      <c r="B142" s="52" t="s">
        <v>287</v>
      </c>
      <c r="C142" s="213" t="s">
        <v>288</v>
      </c>
      <c r="D142" s="175">
        <v>0</v>
      </c>
      <c r="E142" s="175"/>
      <c r="F142" s="32" t="str">
        <f t="shared" si="26"/>
        <v>-</v>
      </c>
    </row>
    <row r="143" spans="1:6" ht="12.75" customHeight="1" x14ac:dyDescent="0.2">
      <c r="A143" s="50">
        <v>6812</v>
      </c>
      <c r="B143" s="52" t="s">
        <v>289</v>
      </c>
      <c r="C143" s="213" t="s">
        <v>290</v>
      </c>
      <c r="D143" s="175">
        <v>0</v>
      </c>
      <c r="E143" s="175"/>
      <c r="F143" s="32" t="str">
        <f t="shared" si="26"/>
        <v>-</v>
      </c>
    </row>
    <row r="144" spans="1:6" ht="12.75" customHeight="1" x14ac:dyDescent="0.2">
      <c r="A144" s="50">
        <v>6813</v>
      </c>
      <c r="B144" s="52" t="s">
        <v>291</v>
      </c>
      <c r="C144" s="213" t="s">
        <v>292</v>
      </c>
      <c r="D144" s="175">
        <v>0</v>
      </c>
      <c r="E144" s="175"/>
      <c r="F144" s="32" t="str">
        <f t="shared" si="26"/>
        <v>-</v>
      </c>
    </row>
    <row r="145" spans="1:6" ht="12.75" customHeight="1" x14ac:dyDescent="0.2">
      <c r="A145" s="50">
        <v>6814</v>
      </c>
      <c r="B145" s="52" t="s">
        <v>293</v>
      </c>
      <c r="C145" s="213" t="s">
        <v>294</v>
      </c>
      <c r="D145" s="175">
        <v>0</v>
      </c>
      <c r="E145" s="175"/>
      <c r="F145" s="32" t="str">
        <f t="shared" si="26"/>
        <v>-</v>
      </c>
    </row>
    <row r="146" spans="1:6" ht="12.75" customHeight="1" x14ac:dyDescent="0.2">
      <c r="A146" s="50">
        <v>6815</v>
      </c>
      <c r="B146" s="52" t="s">
        <v>295</v>
      </c>
      <c r="C146" s="213" t="s">
        <v>296</v>
      </c>
      <c r="D146" s="175">
        <v>0</v>
      </c>
      <c r="E146" s="175"/>
      <c r="F146" s="32" t="str">
        <f t="shared" si="26"/>
        <v>-</v>
      </c>
    </row>
    <row r="147" spans="1:6" ht="12.75" customHeight="1" x14ac:dyDescent="0.2">
      <c r="A147" s="50">
        <v>6816</v>
      </c>
      <c r="B147" s="52" t="s">
        <v>297</v>
      </c>
      <c r="C147" s="213" t="s">
        <v>298</v>
      </c>
      <c r="D147" s="175">
        <v>0</v>
      </c>
      <c r="E147" s="175"/>
      <c r="F147" s="32" t="str">
        <f t="shared" si="26"/>
        <v>-</v>
      </c>
    </row>
    <row r="148" spans="1:6" ht="12.75" customHeight="1" x14ac:dyDescent="0.2">
      <c r="A148" s="50">
        <v>6817</v>
      </c>
      <c r="B148" s="52" t="s">
        <v>299</v>
      </c>
      <c r="C148" s="213" t="s">
        <v>300</v>
      </c>
      <c r="D148" s="175">
        <v>0</v>
      </c>
      <c r="E148" s="175"/>
      <c r="F148" s="32" t="str">
        <f t="shared" si="26"/>
        <v>-</v>
      </c>
    </row>
    <row r="149" spans="1:6" ht="12.75" customHeight="1" x14ac:dyDescent="0.2">
      <c r="A149" s="50">
        <v>6818</v>
      </c>
      <c r="B149" s="51" t="s">
        <v>301</v>
      </c>
      <c r="C149" s="213" t="s">
        <v>302</v>
      </c>
      <c r="D149" s="175">
        <v>0</v>
      </c>
      <c r="E149" s="175"/>
      <c r="F149" s="32" t="str">
        <f t="shared" si="26"/>
        <v>-</v>
      </c>
    </row>
    <row r="150" spans="1:6" ht="12.75" customHeight="1" x14ac:dyDescent="0.2">
      <c r="A150" s="50">
        <v>6819</v>
      </c>
      <c r="B150" s="51" t="s">
        <v>303</v>
      </c>
      <c r="C150" s="213" t="s">
        <v>304</v>
      </c>
      <c r="D150" s="175">
        <v>0</v>
      </c>
      <c r="E150" s="175"/>
      <c r="F150" s="32" t="str">
        <f t="shared" si="26"/>
        <v>-</v>
      </c>
    </row>
    <row r="151" spans="1:6" ht="12.75" customHeight="1" x14ac:dyDescent="0.2">
      <c r="A151" s="50">
        <v>683</v>
      </c>
      <c r="B151" s="51" t="s">
        <v>305</v>
      </c>
      <c r="C151" s="213" t="s">
        <v>306</v>
      </c>
      <c r="D151" s="175">
        <v>0</v>
      </c>
      <c r="E151" s="175"/>
      <c r="F151" s="32" t="str">
        <f t="shared" si="26"/>
        <v>-</v>
      </c>
    </row>
    <row r="152" spans="1:6" ht="12.75" customHeight="1" x14ac:dyDescent="0.2">
      <c r="A152" s="50">
        <v>3</v>
      </c>
      <c r="B152" s="51" t="s">
        <v>307</v>
      </c>
      <c r="C152" s="213" t="s">
        <v>13</v>
      </c>
      <c r="D152" s="47">
        <f>D153+D164+D202+D221+D230+D262+D273</f>
        <v>50200.05</v>
      </c>
      <c r="E152" s="47">
        <f>E153+E164+E202+E221+E230+E262+E273</f>
        <v>54703.640000000007</v>
      </c>
      <c r="F152" s="32">
        <f t="shared" si="26"/>
        <v>108.97128588517342</v>
      </c>
    </row>
    <row r="153" spans="1:6" ht="12.75" customHeight="1" x14ac:dyDescent="0.2">
      <c r="A153" s="50">
        <v>31</v>
      </c>
      <c r="B153" s="51" t="s">
        <v>308</v>
      </c>
      <c r="C153" s="213" t="s">
        <v>309</v>
      </c>
      <c r="D153" s="47">
        <f t="shared" ref="D153:E153" si="30">D154+D159+D160</f>
        <v>39515.160000000003</v>
      </c>
      <c r="E153" s="47">
        <f t="shared" si="30"/>
        <v>44639.72</v>
      </c>
      <c r="F153" s="32">
        <f t="shared" si="26"/>
        <v>112.96859230735747</v>
      </c>
    </row>
    <row r="154" spans="1:6" ht="12.75" customHeight="1" x14ac:dyDescent="0.2">
      <c r="A154" s="50">
        <v>311</v>
      </c>
      <c r="B154" s="51" t="s">
        <v>310</v>
      </c>
      <c r="C154" s="213" t="s">
        <v>311</v>
      </c>
      <c r="D154" s="47">
        <f t="shared" ref="D154:E154" si="31">SUM(D155:D158)</f>
        <v>31801.83</v>
      </c>
      <c r="E154" s="47">
        <f t="shared" si="31"/>
        <v>30101.01</v>
      </c>
      <c r="F154" s="32">
        <f t="shared" si="26"/>
        <v>94.651817206745633</v>
      </c>
    </row>
    <row r="155" spans="1:6" ht="12.75" customHeight="1" x14ac:dyDescent="0.2">
      <c r="A155" s="50">
        <v>3111</v>
      </c>
      <c r="B155" s="51" t="s">
        <v>312</v>
      </c>
      <c r="C155" s="213" t="s">
        <v>313</v>
      </c>
      <c r="D155" s="175">
        <v>31801.83</v>
      </c>
      <c r="E155" s="175">
        <v>30101.01</v>
      </c>
      <c r="F155" s="32">
        <f t="shared" si="26"/>
        <v>94.651817206745633</v>
      </c>
    </row>
    <row r="156" spans="1:6" ht="12.75" customHeight="1" x14ac:dyDescent="0.2">
      <c r="A156" s="50">
        <v>3112</v>
      </c>
      <c r="B156" s="51" t="s">
        <v>314</v>
      </c>
      <c r="C156" s="213" t="s">
        <v>315</v>
      </c>
      <c r="D156" s="175">
        <v>0</v>
      </c>
      <c r="E156" s="175"/>
      <c r="F156" s="32" t="str">
        <f t="shared" si="26"/>
        <v>-</v>
      </c>
    </row>
    <row r="157" spans="1:6" ht="12.75" customHeight="1" x14ac:dyDescent="0.2">
      <c r="A157" s="50">
        <v>3113</v>
      </c>
      <c r="B157" s="52" t="s">
        <v>316</v>
      </c>
      <c r="C157" s="213" t="s">
        <v>317</v>
      </c>
      <c r="D157" s="175">
        <v>0</v>
      </c>
      <c r="E157" s="175"/>
      <c r="F157" s="32" t="str">
        <f t="shared" si="26"/>
        <v>-</v>
      </c>
    </row>
    <row r="158" spans="1:6" ht="12.75" customHeight="1" x14ac:dyDescent="0.2">
      <c r="A158" s="50">
        <v>3114</v>
      </c>
      <c r="B158" s="52" t="s">
        <v>318</v>
      </c>
      <c r="C158" s="213" t="s">
        <v>319</v>
      </c>
      <c r="D158" s="175">
        <v>0</v>
      </c>
      <c r="E158" s="175"/>
      <c r="F158" s="32" t="str">
        <f t="shared" si="26"/>
        <v>-</v>
      </c>
    </row>
    <row r="159" spans="1:6" ht="12.75" customHeight="1" x14ac:dyDescent="0.2">
      <c r="A159" s="50">
        <v>312</v>
      </c>
      <c r="B159" s="52" t="s">
        <v>320</v>
      </c>
      <c r="C159" s="213" t="s">
        <v>321</v>
      </c>
      <c r="D159" s="175">
        <v>2466</v>
      </c>
      <c r="E159" s="175">
        <v>9572.0499999999993</v>
      </c>
      <c r="F159" s="32">
        <f t="shared" si="26"/>
        <v>388.16098945660985</v>
      </c>
    </row>
    <row r="160" spans="1:6" ht="12.75" customHeight="1" x14ac:dyDescent="0.2">
      <c r="A160" s="50">
        <v>313</v>
      </c>
      <c r="B160" s="52" t="s">
        <v>322</v>
      </c>
      <c r="C160" s="213" t="s">
        <v>323</v>
      </c>
      <c r="D160" s="47">
        <f t="shared" ref="D160:E160" si="32">SUM(D161:D163)</f>
        <v>5247.33</v>
      </c>
      <c r="E160" s="47">
        <f t="shared" si="32"/>
        <v>4966.66</v>
      </c>
      <c r="F160" s="32">
        <f t="shared" si="26"/>
        <v>94.651184507168409</v>
      </c>
    </row>
    <row r="161" spans="1:6" ht="12.75" customHeight="1" x14ac:dyDescent="0.2">
      <c r="A161" s="50">
        <v>3131</v>
      </c>
      <c r="B161" s="52" t="s">
        <v>324</v>
      </c>
      <c r="C161" s="213" t="s">
        <v>325</v>
      </c>
      <c r="D161" s="175">
        <v>0</v>
      </c>
      <c r="E161" s="175"/>
      <c r="F161" s="32" t="str">
        <f t="shared" si="26"/>
        <v>-</v>
      </c>
    </row>
    <row r="162" spans="1:6" ht="12.75" customHeight="1" x14ac:dyDescent="0.2">
      <c r="A162" s="50">
        <v>3132</v>
      </c>
      <c r="B162" s="52" t="s">
        <v>326</v>
      </c>
      <c r="C162" s="213" t="s">
        <v>327</v>
      </c>
      <c r="D162" s="175">
        <v>5247.33</v>
      </c>
      <c r="E162" s="175">
        <v>4966.66</v>
      </c>
      <c r="F162" s="32">
        <f t="shared" si="26"/>
        <v>94.651184507168409</v>
      </c>
    </row>
    <row r="163" spans="1:6" ht="12.75" customHeight="1" x14ac:dyDescent="0.2">
      <c r="A163" s="50">
        <v>3133</v>
      </c>
      <c r="B163" s="51" t="s">
        <v>328</v>
      </c>
      <c r="C163" s="213" t="s">
        <v>329</v>
      </c>
      <c r="D163" s="175">
        <v>0</v>
      </c>
      <c r="E163" s="175"/>
      <c r="F163" s="32" t="str">
        <f t="shared" si="26"/>
        <v>-</v>
      </c>
    </row>
    <row r="164" spans="1:6" ht="12.75" customHeight="1" x14ac:dyDescent="0.2">
      <c r="A164" s="57">
        <v>32</v>
      </c>
      <c r="B164" s="52" t="s">
        <v>330</v>
      </c>
      <c r="C164" s="213" t="s">
        <v>331</v>
      </c>
      <c r="D164" s="47">
        <f>D165+D170+D178+D188+D189+D194</f>
        <v>10021.459999999999</v>
      </c>
      <c r="E164" s="47">
        <f>E165+E170+E178+E188+E189+E194</f>
        <v>9430.4800000000014</v>
      </c>
      <c r="F164" s="32">
        <f t="shared" si="26"/>
        <v>94.102855272585046</v>
      </c>
    </row>
    <row r="165" spans="1:6" ht="12.75" customHeight="1" x14ac:dyDescent="0.2">
      <c r="A165" s="50">
        <v>321</v>
      </c>
      <c r="B165" s="51" t="s">
        <v>332</v>
      </c>
      <c r="C165" s="213" t="s">
        <v>333</v>
      </c>
      <c r="D165" s="47">
        <f t="shared" ref="D165:E165" si="33">SUM(D166:D169)</f>
        <v>995.31</v>
      </c>
      <c r="E165" s="47">
        <f t="shared" si="33"/>
        <v>1436.54</v>
      </c>
      <c r="F165" s="32">
        <f t="shared" si="26"/>
        <v>144.33091197717295</v>
      </c>
    </row>
    <row r="166" spans="1:6" ht="12.75" customHeight="1" x14ac:dyDescent="0.2">
      <c r="A166" s="50">
        <v>3211</v>
      </c>
      <c r="B166" s="51" t="s">
        <v>334</v>
      </c>
      <c r="C166" s="213" t="s">
        <v>335</v>
      </c>
      <c r="D166" s="175">
        <v>195</v>
      </c>
      <c r="E166" s="175">
        <v>163</v>
      </c>
      <c r="F166" s="32">
        <f t="shared" si="26"/>
        <v>83.589743589743591</v>
      </c>
    </row>
    <row r="167" spans="1:6" ht="12.75" customHeight="1" x14ac:dyDescent="0.2">
      <c r="A167" s="50">
        <v>3212</v>
      </c>
      <c r="B167" s="51" t="s">
        <v>336</v>
      </c>
      <c r="C167" s="213" t="s">
        <v>337</v>
      </c>
      <c r="D167" s="175">
        <v>712.81</v>
      </c>
      <c r="E167" s="175">
        <v>929.62</v>
      </c>
      <c r="F167" s="32">
        <f t="shared" si="26"/>
        <v>130.41623995174029</v>
      </c>
    </row>
    <row r="168" spans="1:6" ht="12.75" customHeight="1" x14ac:dyDescent="0.2">
      <c r="A168" s="50">
        <v>3213</v>
      </c>
      <c r="B168" s="51" t="s">
        <v>338</v>
      </c>
      <c r="C168" s="213" t="s">
        <v>339</v>
      </c>
      <c r="D168" s="175">
        <v>87.5</v>
      </c>
      <c r="E168" s="175">
        <v>343.92</v>
      </c>
      <c r="F168" s="32">
        <f t="shared" si="26"/>
        <v>393.05142857142863</v>
      </c>
    </row>
    <row r="169" spans="1:6" ht="12.75" customHeight="1" x14ac:dyDescent="0.2">
      <c r="A169" s="50">
        <v>3214</v>
      </c>
      <c r="B169" s="51" t="s">
        <v>340</v>
      </c>
      <c r="C169" s="213" t="s">
        <v>341</v>
      </c>
      <c r="D169" s="175">
        <v>0</v>
      </c>
      <c r="E169" s="175"/>
      <c r="F169" s="32" t="str">
        <f t="shared" si="26"/>
        <v>-</v>
      </c>
    </row>
    <row r="170" spans="1:6" ht="12.75" customHeight="1" x14ac:dyDescent="0.2">
      <c r="A170" s="50">
        <v>322</v>
      </c>
      <c r="B170" s="51" t="s">
        <v>342</v>
      </c>
      <c r="C170" s="213" t="s">
        <v>343</v>
      </c>
      <c r="D170" s="47">
        <f t="shared" ref="D170:E170" si="34">SUM(D171:D177)</f>
        <v>2883.9</v>
      </c>
      <c r="E170" s="47">
        <f t="shared" si="34"/>
        <v>1740.7800000000002</v>
      </c>
      <c r="F170" s="32">
        <f t="shared" si="26"/>
        <v>60.362009778425055</v>
      </c>
    </row>
    <row r="171" spans="1:6" ht="12.75" customHeight="1" x14ac:dyDescent="0.2">
      <c r="A171" s="50">
        <v>3221</v>
      </c>
      <c r="B171" s="51" t="s">
        <v>344</v>
      </c>
      <c r="C171" s="213" t="s">
        <v>345</v>
      </c>
      <c r="D171" s="175">
        <v>161.47999999999999</v>
      </c>
      <c r="E171" s="175">
        <v>241.39</v>
      </c>
      <c r="F171" s="32">
        <f t="shared" si="26"/>
        <v>149.4860044587565</v>
      </c>
    </row>
    <row r="172" spans="1:6" ht="12.75" customHeight="1" x14ac:dyDescent="0.2">
      <c r="A172" s="50">
        <v>3222</v>
      </c>
      <c r="B172" s="51" t="s">
        <v>346</v>
      </c>
      <c r="C172" s="213" t="s">
        <v>347</v>
      </c>
      <c r="D172" s="175">
        <v>0</v>
      </c>
      <c r="E172" s="175"/>
      <c r="F172" s="32" t="str">
        <f t="shared" si="26"/>
        <v>-</v>
      </c>
    </row>
    <row r="173" spans="1:6" ht="12.75" customHeight="1" x14ac:dyDescent="0.2">
      <c r="A173" s="50">
        <v>3223</v>
      </c>
      <c r="B173" s="52" t="s">
        <v>348</v>
      </c>
      <c r="C173" s="213" t="s">
        <v>349</v>
      </c>
      <c r="D173" s="175">
        <v>2021.79</v>
      </c>
      <c r="E173" s="175">
        <v>1499.39</v>
      </c>
      <c r="F173" s="32">
        <f t="shared" si="26"/>
        <v>74.161510344793484</v>
      </c>
    </row>
    <row r="174" spans="1:6" ht="12.75" customHeight="1" x14ac:dyDescent="0.2">
      <c r="A174" s="50">
        <v>3224</v>
      </c>
      <c r="B174" s="52" t="s">
        <v>350</v>
      </c>
      <c r="C174" s="213" t="s">
        <v>351</v>
      </c>
      <c r="D174" s="175">
        <v>0</v>
      </c>
      <c r="E174" s="175"/>
      <c r="F174" s="32" t="str">
        <f t="shared" si="26"/>
        <v>-</v>
      </c>
    </row>
    <row r="175" spans="1:6" ht="12.75" customHeight="1" x14ac:dyDescent="0.2">
      <c r="A175" s="50">
        <v>3225</v>
      </c>
      <c r="B175" s="52" t="s">
        <v>352</v>
      </c>
      <c r="C175" s="213" t="s">
        <v>353</v>
      </c>
      <c r="D175" s="175">
        <v>700.63</v>
      </c>
      <c r="E175" s="175"/>
      <c r="F175" s="32">
        <f t="shared" si="26"/>
        <v>0</v>
      </c>
    </row>
    <row r="176" spans="1:6" ht="12.75" customHeight="1" x14ac:dyDescent="0.2">
      <c r="A176" s="50">
        <v>3226</v>
      </c>
      <c r="B176" s="52" t="s">
        <v>354</v>
      </c>
      <c r="C176" s="213" t="s">
        <v>355</v>
      </c>
      <c r="D176" s="175">
        <v>0</v>
      </c>
      <c r="E176" s="175"/>
      <c r="F176" s="32" t="str">
        <f t="shared" si="26"/>
        <v>-</v>
      </c>
    </row>
    <row r="177" spans="1:6" ht="12.75" customHeight="1" x14ac:dyDescent="0.2">
      <c r="A177" s="50">
        <v>3227</v>
      </c>
      <c r="B177" s="52" t="s">
        <v>356</v>
      </c>
      <c r="C177" s="213" t="s">
        <v>357</v>
      </c>
      <c r="D177" s="175">
        <v>0</v>
      </c>
      <c r="E177" s="175"/>
      <c r="F177" s="32" t="str">
        <f t="shared" si="26"/>
        <v>-</v>
      </c>
    </row>
    <row r="178" spans="1:6" ht="12.75" customHeight="1" x14ac:dyDescent="0.2">
      <c r="A178" s="50">
        <v>323</v>
      </c>
      <c r="B178" s="52" t="s">
        <v>358</v>
      </c>
      <c r="C178" s="213" t="s">
        <v>359</v>
      </c>
      <c r="D178" s="47">
        <f t="shared" ref="D178:E178" si="35">SUM(D179:D187)</f>
        <v>5583.46</v>
      </c>
      <c r="E178" s="47">
        <f t="shared" si="35"/>
        <v>5140.13</v>
      </c>
      <c r="F178" s="32">
        <f t="shared" si="26"/>
        <v>92.059941326704234</v>
      </c>
    </row>
    <row r="179" spans="1:6" ht="12.75" customHeight="1" x14ac:dyDescent="0.2">
      <c r="A179" s="50">
        <v>3231</v>
      </c>
      <c r="B179" s="52" t="s">
        <v>360</v>
      </c>
      <c r="C179" s="213" t="s">
        <v>361</v>
      </c>
      <c r="D179" s="175">
        <v>464.84</v>
      </c>
      <c r="E179" s="175">
        <v>343.22</v>
      </c>
      <c r="F179" s="32">
        <f t="shared" si="26"/>
        <v>73.83615867825489</v>
      </c>
    </row>
    <row r="180" spans="1:6" ht="12.75" customHeight="1" x14ac:dyDescent="0.2">
      <c r="A180" s="50">
        <v>3232</v>
      </c>
      <c r="B180" s="52" t="s">
        <v>362</v>
      </c>
      <c r="C180" s="213" t="s">
        <v>363</v>
      </c>
      <c r="D180" s="175">
        <v>567.64</v>
      </c>
      <c r="E180" s="175">
        <v>283.95999999999998</v>
      </c>
      <c r="F180" s="32">
        <f t="shared" si="26"/>
        <v>50.024663519131842</v>
      </c>
    </row>
    <row r="181" spans="1:6" ht="12.75" customHeight="1" x14ac:dyDescent="0.2">
      <c r="A181" s="50">
        <v>3233</v>
      </c>
      <c r="B181" s="52" t="s">
        <v>364</v>
      </c>
      <c r="C181" s="213" t="s">
        <v>365</v>
      </c>
      <c r="D181" s="175">
        <v>0</v>
      </c>
      <c r="E181" s="175"/>
      <c r="F181" s="32" t="str">
        <f t="shared" si="26"/>
        <v>-</v>
      </c>
    </row>
    <row r="182" spans="1:6" ht="12.75" customHeight="1" x14ac:dyDescent="0.2">
      <c r="A182" s="50">
        <v>3234</v>
      </c>
      <c r="B182" s="52" t="s">
        <v>366</v>
      </c>
      <c r="C182" s="213" t="s">
        <v>367</v>
      </c>
      <c r="D182" s="175">
        <v>66.94</v>
      </c>
      <c r="E182" s="175">
        <v>131.25</v>
      </c>
      <c r="F182" s="32">
        <f t="shared" si="26"/>
        <v>196.07110845533313</v>
      </c>
    </row>
    <row r="183" spans="1:6" ht="12.75" customHeight="1" x14ac:dyDescent="0.2">
      <c r="A183" s="50">
        <v>3235</v>
      </c>
      <c r="B183" s="51" t="s">
        <v>368</v>
      </c>
      <c r="C183" s="213" t="s">
        <v>369</v>
      </c>
      <c r="D183" s="175">
        <v>1044.54</v>
      </c>
      <c r="E183" s="175">
        <v>945</v>
      </c>
      <c r="F183" s="32">
        <f t="shared" si="26"/>
        <v>90.470446320868518</v>
      </c>
    </row>
    <row r="184" spans="1:6" ht="12.75" customHeight="1" x14ac:dyDescent="0.2">
      <c r="A184" s="50">
        <v>3236</v>
      </c>
      <c r="B184" s="51" t="s">
        <v>370</v>
      </c>
      <c r="C184" s="213" t="s">
        <v>371</v>
      </c>
      <c r="D184" s="175">
        <v>0</v>
      </c>
      <c r="E184" s="175"/>
      <c r="F184" s="32" t="str">
        <f t="shared" si="26"/>
        <v>-</v>
      </c>
    </row>
    <row r="185" spans="1:6" ht="12.75" customHeight="1" x14ac:dyDescent="0.2">
      <c r="A185" s="50">
        <v>3237</v>
      </c>
      <c r="B185" s="51" t="s">
        <v>372</v>
      </c>
      <c r="C185" s="213" t="s">
        <v>373</v>
      </c>
      <c r="D185" s="175">
        <v>2077.5</v>
      </c>
      <c r="E185" s="175">
        <v>2040</v>
      </c>
      <c r="F185" s="32">
        <f t="shared" si="26"/>
        <v>98.194945848375454</v>
      </c>
    </row>
    <row r="186" spans="1:6" ht="12.75" customHeight="1" x14ac:dyDescent="0.2">
      <c r="A186" s="50">
        <v>3238</v>
      </c>
      <c r="B186" s="51" t="s">
        <v>374</v>
      </c>
      <c r="C186" s="213" t="s">
        <v>375</v>
      </c>
      <c r="D186" s="175">
        <v>192</v>
      </c>
      <c r="E186" s="175">
        <v>256.7</v>
      </c>
      <c r="F186" s="32">
        <f t="shared" si="26"/>
        <v>133.69791666666666</v>
      </c>
    </row>
    <row r="187" spans="1:6" ht="12.75" customHeight="1" x14ac:dyDescent="0.2">
      <c r="A187" s="50">
        <v>3239</v>
      </c>
      <c r="B187" s="51" t="s">
        <v>376</v>
      </c>
      <c r="C187" s="213" t="s">
        <v>377</v>
      </c>
      <c r="D187" s="175">
        <v>1170</v>
      </c>
      <c r="E187" s="175">
        <v>1140</v>
      </c>
      <c r="F187" s="32">
        <f t="shared" si="26"/>
        <v>97.435897435897431</v>
      </c>
    </row>
    <row r="188" spans="1:6" ht="12.75" customHeight="1" x14ac:dyDescent="0.2">
      <c r="A188" s="50">
        <v>324</v>
      </c>
      <c r="B188" s="51" t="s">
        <v>378</v>
      </c>
      <c r="C188" s="213" t="s">
        <v>379</v>
      </c>
      <c r="D188" s="175">
        <v>0</v>
      </c>
      <c r="E188" s="175"/>
      <c r="F188" s="32" t="str">
        <f t="shared" si="26"/>
        <v>-</v>
      </c>
    </row>
    <row r="189" spans="1:6" ht="24" x14ac:dyDescent="0.2">
      <c r="A189" s="57" t="s">
        <v>380</v>
      </c>
      <c r="B189" s="52" t="s">
        <v>381</v>
      </c>
      <c r="C189" s="237" t="s">
        <v>380</v>
      </c>
      <c r="D189" s="47">
        <f>SUM(D190:D193)</f>
        <v>0</v>
      </c>
      <c r="E189" s="47">
        <f>SUM(E190:E193)</f>
        <v>0</v>
      </c>
      <c r="F189" s="32" t="str">
        <f>IF(D189&lt;&gt;0,IF(E189/D189&gt;=100,"&gt;&gt;100",E189/D189*100),"-")</f>
        <v>-</v>
      </c>
    </row>
    <row r="190" spans="1:6" ht="12.75" customHeight="1" x14ac:dyDescent="0.2">
      <c r="A190" s="57" t="s">
        <v>382</v>
      </c>
      <c r="B190" s="52" t="s">
        <v>383</v>
      </c>
      <c r="C190" s="237" t="s">
        <v>382</v>
      </c>
      <c r="D190" s="173">
        <v>0</v>
      </c>
      <c r="E190" s="173"/>
      <c r="F190" s="58" t="str">
        <f>IF(D190&lt;&gt;0,IF(E190/D190&gt;=100,"&gt;&gt;100",E190/D190*100),"-")</f>
        <v>-</v>
      </c>
    </row>
    <row r="191" spans="1:6" ht="12.75" customHeight="1" x14ac:dyDescent="0.2">
      <c r="A191" s="57" t="s">
        <v>384</v>
      </c>
      <c r="B191" s="52" t="s">
        <v>385</v>
      </c>
      <c r="C191" s="237" t="s">
        <v>384</v>
      </c>
      <c r="D191" s="173">
        <v>0</v>
      </c>
      <c r="E191" s="173"/>
      <c r="F191" s="58" t="str">
        <f>IF(D191&lt;&gt;0,IF(E191/D191&gt;=100,"&gt;&gt;100",E191/D191*100),"-")</f>
        <v>-</v>
      </c>
    </row>
    <row r="192" spans="1:6" ht="12.75" customHeight="1" x14ac:dyDescent="0.2">
      <c r="A192" s="57" t="s">
        <v>386</v>
      </c>
      <c r="B192" s="52" t="s">
        <v>387</v>
      </c>
      <c r="C192" s="237" t="s">
        <v>386</v>
      </c>
      <c r="D192" s="173">
        <v>0</v>
      </c>
      <c r="E192" s="173"/>
      <c r="F192" s="58" t="str">
        <f>IF(D192&lt;&gt;0,IF(E192/D192&gt;=100,"&gt;&gt;100",E192/D192*100),"-")</f>
        <v>-</v>
      </c>
    </row>
    <row r="193" spans="1:6" ht="12.75" customHeight="1" x14ac:dyDescent="0.2">
      <c r="A193" s="57" t="s">
        <v>388</v>
      </c>
      <c r="B193" s="52" t="s">
        <v>389</v>
      </c>
      <c r="C193" s="237" t="s">
        <v>388</v>
      </c>
      <c r="D193" s="173">
        <v>0</v>
      </c>
      <c r="E193" s="173"/>
      <c r="F193" s="58" t="str">
        <f>IF(D193&lt;&gt;0,IF(E193/D193&gt;=100,"&gt;&gt;100",E193/D193*100),"-")</f>
        <v>-</v>
      </c>
    </row>
    <row r="194" spans="1:6" ht="12.75" customHeight="1" x14ac:dyDescent="0.2">
      <c r="A194" s="50">
        <v>329</v>
      </c>
      <c r="B194" s="51" t="s">
        <v>390</v>
      </c>
      <c r="C194" s="213" t="s">
        <v>391</v>
      </c>
      <c r="D194" s="47">
        <f t="shared" ref="D194:E194" si="36">SUM(D195:D201)</f>
        <v>558.79</v>
      </c>
      <c r="E194" s="47">
        <f t="shared" si="36"/>
        <v>1113.03</v>
      </c>
      <c r="F194" s="32">
        <f t="shared" si="26"/>
        <v>199.18574061812132</v>
      </c>
    </row>
    <row r="195" spans="1:6" ht="12.75" customHeight="1" x14ac:dyDescent="0.2">
      <c r="A195" s="50">
        <v>3291</v>
      </c>
      <c r="B195" s="164" t="s">
        <v>392</v>
      </c>
      <c r="C195" s="213" t="s">
        <v>393</v>
      </c>
      <c r="D195" s="175">
        <v>0</v>
      </c>
      <c r="E195" s="175"/>
      <c r="F195" s="32" t="str">
        <f t="shared" si="26"/>
        <v>-</v>
      </c>
    </row>
    <row r="196" spans="1:6" ht="12.75" customHeight="1" x14ac:dyDescent="0.2">
      <c r="A196" s="50">
        <v>3292</v>
      </c>
      <c r="B196" s="51" t="s">
        <v>394</v>
      </c>
      <c r="C196" s="213" t="s">
        <v>395</v>
      </c>
      <c r="D196" s="175">
        <v>0</v>
      </c>
      <c r="E196" s="175"/>
      <c r="F196" s="32" t="str">
        <f t="shared" si="26"/>
        <v>-</v>
      </c>
    </row>
    <row r="197" spans="1:6" ht="12.75" customHeight="1" x14ac:dyDescent="0.2">
      <c r="A197" s="50">
        <v>3293</v>
      </c>
      <c r="B197" s="51" t="s">
        <v>396</v>
      </c>
      <c r="C197" s="213" t="s">
        <v>397</v>
      </c>
      <c r="D197" s="175">
        <v>353.13</v>
      </c>
      <c r="E197" s="175">
        <v>360.05</v>
      </c>
      <c r="F197" s="32">
        <f t="shared" si="26"/>
        <v>101.95961827089175</v>
      </c>
    </row>
    <row r="198" spans="1:6" ht="12.75" customHeight="1" x14ac:dyDescent="0.2">
      <c r="A198" s="50">
        <v>3294</v>
      </c>
      <c r="B198" s="51" t="s">
        <v>398</v>
      </c>
      <c r="C198" s="213" t="s">
        <v>399</v>
      </c>
      <c r="D198" s="175">
        <v>0</v>
      </c>
      <c r="E198" s="175"/>
      <c r="F198" s="32" t="str">
        <f t="shared" si="26"/>
        <v>-</v>
      </c>
    </row>
    <row r="199" spans="1:6" ht="12.75" customHeight="1" x14ac:dyDescent="0.2">
      <c r="A199" s="50">
        <v>3295</v>
      </c>
      <c r="B199" s="51" t="s">
        <v>400</v>
      </c>
      <c r="C199" s="213" t="s">
        <v>401</v>
      </c>
      <c r="D199" s="175">
        <v>0</v>
      </c>
      <c r="E199" s="175"/>
      <c r="F199" s="32" t="str">
        <f t="shared" si="26"/>
        <v>-</v>
      </c>
    </row>
    <row r="200" spans="1:6" ht="12.75" customHeight="1" x14ac:dyDescent="0.2">
      <c r="A200" s="50" t="s">
        <v>402</v>
      </c>
      <c r="B200" s="51" t="s">
        <v>403</v>
      </c>
      <c r="C200" s="213" t="s">
        <v>402</v>
      </c>
      <c r="D200" s="175">
        <v>0</v>
      </c>
      <c r="E200" s="175"/>
      <c r="F200" s="32" t="str">
        <f t="shared" si="26"/>
        <v>-</v>
      </c>
    </row>
    <row r="201" spans="1:6" ht="12.75" customHeight="1" x14ac:dyDescent="0.2">
      <c r="A201" s="50">
        <v>3299</v>
      </c>
      <c r="B201" s="51" t="s">
        <v>404</v>
      </c>
      <c r="C201" s="213" t="s">
        <v>405</v>
      </c>
      <c r="D201" s="175">
        <v>205.66</v>
      </c>
      <c r="E201" s="175">
        <v>752.98</v>
      </c>
      <c r="F201" s="32">
        <f t="shared" si="26"/>
        <v>366.12856170378296</v>
      </c>
    </row>
    <row r="202" spans="1:6" ht="12.75" customHeight="1" x14ac:dyDescent="0.2">
      <c r="A202" s="50">
        <v>34</v>
      </c>
      <c r="B202" s="164" t="s">
        <v>406</v>
      </c>
      <c r="C202" s="213" t="s">
        <v>407</v>
      </c>
      <c r="D202" s="47">
        <f t="shared" ref="D202:E202" si="37">D203+D208+D216</f>
        <v>663.43</v>
      </c>
      <c r="E202" s="47">
        <f t="shared" si="37"/>
        <v>633.44000000000005</v>
      </c>
      <c r="F202" s="32">
        <f t="shared" si="26"/>
        <v>95.479553230936204</v>
      </c>
    </row>
    <row r="203" spans="1:6" ht="12.75" customHeight="1" x14ac:dyDescent="0.2">
      <c r="A203" s="50">
        <v>341</v>
      </c>
      <c r="B203" s="51" t="s">
        <v>408</v>
      </c>
      <c r="C203" s="213" t="s">
        <v>409</v>
      </c>
      <c r="D203" s="47">
        <f t="shared" ref="D203:E203" si="38">SUM(D204:D207)</f>
        <v>0</v>
      </c>
      <c r="E203" s="47">
        <f t="shared" si="38"/>
        <v>0</v>
      </c>
      <c r="F203" s="32" t="str">
        <f t="shared" si="26"/>
        <v>-</v>
      </c>
    </row>
    <row r="204" spans="1:6" ht="12.75" customHeight="1" x14ac:dyDescent="0.2">
      <c r="A204" s="50">
        <v>3411</v>
      </c>
      <c r="B204" s="51" t="s">
        <v>410</v>
      </c>
      <c r="C204" s="213" t="s">
        <v>411</v>
      </c>
      <c r="D204" s="175">
        <v>0</v>
      </c>
      <c r="E204" s="175"/>
      <c r="F204" s="32" t="str">
        <f t="shared" si="26"/>
        <v>-</v>
      </c>
    </row>
    <row r="205" spans="1:6" ht="12.75" customHeight="1" x14ac:dyDescent="0.2">
      <c r="A205" s="50">
        <v>3412</v>
      </c>
      <c r="B205" s="51" t="s">
        <v>412</v>
      </c>
      <c r="C205" s="213" t="s">
        <v>413</v>
      </c>
      <c r="D205" s="175">
        <v>0</v>
      </c>
      <c r="E205" s="175"/>
      <c r="F205" s="32" t="str">
        <f t="shared" si="26"/>
        <v>-</v>
      </c>
    </row>
    <row r="206" spans="1:6" ht="12.75" customHeight="1" x14ac:dyDescent="0.2">
      <c r="A206" s="50">
        <v>3413</v>
      </c>
      <c r="B206" s="51" t="s">
        <v>414</v>
      </c>
      <c r="C206" s="213" t="s">
        <v>415</v>
      </c>
      <c r="D206" s="175">
        <v>0</v>
      </c>
      <c r="E206" s="175"/>
      <c r="F206" s="32" t="str">
        <f t="shared" si="26"/>
        <v>-</v>
      </c>
    </row>
    <row r="207" spans="1:6" ht="12.75" customHeight="1" x14ac:dyDescent="0.2">
      <c r="A207" s="50">
        <v>3419</v>
      </c>
      <c r="B207" s="51" t="s">
        <v>416</v>
      </c>
      <c r="C207" s="213" t="s">
        <v>417</v>
      </c>
      <c r="D207" s="175">
        <v>0</v>
      </c>
      <c r="E207" s="175"/>
      <c r="F207" s="32" t="str">
        <f t="shared" si="26"/>
        <v>-</v>
      </c>
    </row>
    <row r="208" spans="1:6" ht="12.75" customHeight="1" x14ac:dyDescent="0.2">
      <c r="A208" s="50">
        <v>342</v>
      </c>
      <c r="B208" s="51" t="s">
        <v>418</v>
      </c>
      <c r="C208" s="213" t="s">
        <v>419</v>
      </c>
      <c r="D208" s="47">
        <f t="shared" ref="D208:E208" si="39">SUM(D209:D215)</f>
        <v>0</v>
      </c>
      <c r="E208" s="47">
        <f t="shared" si="39"/>
        <v>0</v>
      </c>
      <c r="F208" s="32" t="str">
        <f t="shared" si="26"/>
        <v>-</v>
      </c>
    </row>
    <row r="209" spans="1:6" ht="24" x14ac:dyDescent="0.2">
      <c r="A209" s="50">
        <v>3421</v>
      </c>
      <c r="B209" s="51" t="s">
        <v>420</v>
      </c>
      <c r="C209" s="213" t="s">
        <v>421</v>
      </c>
      <c r="D209" s="175">
        <v>0</v>
      </c>
      <c r="E209" s="175"/>
      <c r="F209" s="32" t="str">
        <f t="shared" si="26"/>
        <v>-</v>
      </c>
    </row>
    <row r="210" spans="1:6" ht="24" x14ac:dyDescent="0.2">
      <c r="A210" s="50">
        <v>3422</v>
      </c>
      <c r="B210" s="164" t="s">
        <v>422</v>
      </c>
      <c r="C210" s="213" t="s">
        <v>423</v>
      </c>
      <c r="D210" s="175">
        <v>0</v>
      </c>
      <c r="E210" s="175"/>
      <c r="F210" s="32" t="str">
        <f t="shared" si="26"/>
        <v>-</v>
      </c>
    </row>
    <row r="211" spans="1:6" ht="24" x14ac:dyDescent="0.2">
      <c r="A211" s="50">
        <v>3423</v>
      </c>
      <c r="B211" s="164" t="s">
        <v>424</v>
      </c>
      <c r="C211" s="213" t="s">
        <v>425</v>
      </c>
      <c r="D211" s="175">
        <v>0</v>
      </c>
      <c r="E211" s="175"/>
      <c r="F211" s="32" t="str">
        <f t="shared" si="26"/>
        <v>-</v>
      </c>
    </row>
    <row r="212" spans="1:6" ht="12.75" customHeight="1" x14ac:dyDescent="0.2">
      <c r="A212" s="50">
        <v>3425</v>
      </c>
      <c r="B212" s="51" t="s">
        <v>426</v>
      </c>
      <c r="C212" s="213" t="s">
        <v>427</v>
      </c>
      <c r="D212" s="175">
        <v>0</v>
      </c>
      <c r="E212" s="175"/>
      <c r="F212" s="32" t="str">
        <f t="shared" si="26"/>
        <v>-</v>
      </c>
    </row>
    <row r="213" spans="1:6" ht="12.75" customHeight="1" x14ac:dyDescent="0.2">
      <c r="A213" s="50">
        <v>3426</v>
      </c>
      <c r="B213" s="51" t="s">
        <v>428</v>
      </c>
      <c r="C213" s="213" t="s">
        <v>429</v>
      </c>
      <c r="D213" s="175">
        <v>0</v>
      </c>
      <c r="E213" s="175"/>
      <c r="F213" s="32" t="str">
        <f t="shared" si="26"/>
        <v>-</v>
      </c>
    </row>
    <row r="214" spans="1:6" ht="24" x14ac:dyDescent="0.2">
      <c r="A214" s="50">
        <v>3427</v>
      </c>
      <c r="B214" s="51" t="s">
        <v>430</v>
      </c>
      <c r="C214" s="213" t="s">
        <v>431</v>
      </c>
      <c r="D214" s="175">
        <v>0</v>
      </c>
      <c r="E214" s="175"/>
      <c r="F214" s="32" t="str">
        <f t="shared" si="26"/>
        <v>-</v>
      </c>
    </row>
    <row r="215" spans="1:6" ht="12.75" customHeight="1" x14ac:dyDescent="0.2">
      <c r="A215" s="50">
        <v>3428</v>
      </c>
      <c r="B215" s="51" t="s">
        <v>432</v>
      </c>
      <c r="C215" s="213" t="s">
        <v>433</v>
      </c>
      <c r="D215" s="175">
        <v>0</v>
      </c>
      <c r="E215" s="175"/>
      <c r="F215" s="32" t="str">
        <f t="shared" si="26"/>
        <v>-</v>
      </c>
    </row>
    <row r="216" spans="1:6" ht="12.75" customHeight="1" x14ac:dyDescent="0.2">
      <c r="A216" s="50">
        <v>343</v>
      </c>
      <c r="B216" s="52" t="s">
        <v>434</v>
      </c>
      <c r="C216" s="213" t="s">
        <v>435</v>
      </c>
      <c r="D216" s="47">
        <f t="shared" ref="D216:E216" si="40">SUM(D217:D220)</f>
        <v>663.43</v>
      </c>
      <c r="E216" s="47">
        <f t="shared" si="40"/>
        <v>633.44000000000005</v>
      </c>
      <c r="F216" s="32">
        <f t="shared" si="26"/>
        <v>95.479553230936204</v>
      </c>
    </row>
    <row r="217" spans="1:6" ht="12.75" customHeight="1" x14ac:dyDescent="0.2">
      <c r="A217" s="50">
        <v>3431</v>
      </c>
      <c r="B217" s="163" t="s">
        <v>436</v>
      </c>
      <c r="C217" s="213" t="s">
        <v>437</v>
      </c>
      <c r="D217" s="175">
        <v>663.43</v>
      </c>
      <c r="E217" s="175">
        <v>633.44000000000005</v>
      </c>
      <c r="F217" s="32">
        <f t="shared" si="26"/>
        <v>95.479553230936204</v>
      </c>
    </row>
    <row r="218" spans="1:6" ht="12.75" customHeight="1" x14ac:dyDescent="0.2">
      <c r="A218" s="50">
        <v>3432</v>
      </c>
      <c r="B218" s="52" t="s">
        <v>438</v>
      </c>
      <c r="C218" s="213" t="s">
        <v>439</v>
      </c>
      <c r="D218" s="175">
        <v>0</v>
      </c>
      <c r="E218" s="175"/>
      <c r="F218" s="32" t="str">
        <f t="shared" si="26"/>
        <v>-</v>
      </c>
    </row>
    <row r="219" spans="1:6" ht="12.75" customHeight="1" x14ac:dyDescent="0.2">
      <c r="A219" s="50">
        <v>3433</v>
      </c>
      <c r="B219" s="52" t="s">
        <v>440</v>
      </c>
      <c r="C219" s="213" t="s">
        <v>441</v>
      </c>
      <c r="D219" s="175">
        <v>0</v>
      </c>
      <c r="E219" s="175"/>
      <c r="F219" s="32" t="str">
        <f t="shared" si="26"/>
        <v>-</v>
      </c>
    </row>
    <row r="220" spans="1:6" ht="12.75" customHeight="1" x14ac:dyDescent="0.2">
      <c r="A220" s="50">
        <v>3434</v>
      </c>
      <c r="B220" s="52" t="s">
        <v>442</v>
      </c>
      <c r="C220" s="213" t="s">
        <v>443</v>
      </c>
      <c r="D220" s="175">
        <v>0</v>
      </c>
      <c r="E220" s="175"/>
      <c r="F220" s="32" t="str">
        <f t="shared" si="26"/>
        <v>-</v>
      </c>
    </row>
    <row r="221" spans="1:6" ht="12.75" customHeight="1" x14ac:dyDescent="0.2">
      <c r="A221" s="50">
        <v>35</v>
      </c>
      <c r="B221" s="52" t="s">
        <v>444</v>
      </c>
      <c r="C221" s="213" t="s">
        <v>445</v>
      </c>
      <c r="D221" s="47">
        <f t="shared" ref="D221:E221" si="41">D222+D225+D229</f>
        <v>0</v>
      </c>
      <c r="E221" s="47">
        <f t="shared" si="41"/>
        <v>0</v>
      </c>
      <c r="F221" s="32" t="str">
        <f t="shared" si="26"/>
        <v>-</v>
      </c>
    </row>
    <row r="222" spans="1:6" ht="24" x14ac:dyDescent="0.2">
      <c r="A222" s="50">
        <v>351</v>
      </c>
      <c r="B222" s="52" t="s">
        <v>446</v>
      </c>
      <c r="C222" s="213" t="s">
        <v>447</v>
      </c>
      <c r="D222" s="47">
        <f t="shared" ref="D222:E222" si="42">SUM(D223:D224)</f>
        <v>0</v>
      </c>
      <c r="E222" s="47">
        <f t="shared" si="42"/>
        <v>0</v>
      </c>
      <c r="F222" s="32" t="str">
        <f t="shared" si="26"/>
        <v>-</v>
      </c>
    </row>
    <row r="223" spans="1:6" ht="12.75" customHeight="1" x14ac:dyDescent="0.2">
      <c r="A223" s="50">
        <v>3511</v>
      </c>
      <c r="B223" s="52" t="s">
        <v>448</v>
      </c>
      <c r="C223" s="213" t="s">
        <v>449</v>
      </c>
      <c r="D223" s="175">
        <v>0</v>
      </c>
      <c r="E223" s="175"/>
      <c r="F223" s="32" t="str">
        <f t="shared" si="26"/>
        <v>-</v>
      </c>
    </row>
    <row r="224" spans="1:6" ht="12.75" customHeight="1" x14ac:dyDescent="0.2">
      <c r="A224" s="50">
        <v>3512</v>
      </c>
      <c r="B224" s="52" t="s">
        <v>450</v>
      </c>
      <c r="C224" s="213" t="s">
        <v>451</v>
      </c>
      <c r="D224" s="175">
        <v>0</v>
      </c>
      <c r="E224" s="175"/>
      <c r="F224" s="32" t="str">
        <f t="shared" si="26"/>
        <v>-</v>
      </c>
    </row>
    <row r="225" spans="1:6" ht="36" x14ac:dyDescent="0.2">
      <c r="A225" s="50">
        <v>352</v>
      </c>
      <c r="B225" s="52" t="s">
        <v>452</v>
      </c>
      <c r="C225" s="213" t="s">
        <v>453</v>
      </c>
      <c r="D225" s="47">
        <f t="shared" ref="D225:E225" si="43">SUM(D226:D228)</f>
        <v>0</v>
      </c>
      <c r="E225" s="47">
        <f t="shared" si="43"/>
        <v>0</v>
      </c>
      <c r="F225" s="32" t="str">
        <f t="shared" si="26"/>
        <v>-</v>
      </c>
    </row>
    <row r="226" spans="1:6" ht="12.75" customHeight="1" x14ac:dyDescent="0.2">
      <c r="A226" s="50">
        <v>3521</v>
      </c>
      <c r="B226" s="52" t="s">
        <v>454</v>
      </c>
      <c r="C226" s="213" t="s">
        <v>455</v>
      </c>
      <c r="D226" s="175">
        <v>0</v>
      </c>
      <c r="E226" s="175"/>
      <c r="F226" s="32" t="str">
        <f t="shared" si="26"/>
        <v>-</v>
      </c>
    </row>
    <row r="227" spans="1:6" ht="12.75" customHeight="1" x14ac:dyDescent="0.2">
      <c r="A227" s="50">
        <v>3522</v>
      </c>
      <c r="B227" s="52" t="s">
        <v>456</v>
      </c>
      <c r="C227" s="213" t="s">
        <v>457</v>
      </c>
      <c r="D227" s="175">
        <v>0</v>
      </c>
      <c r="E227" s="175"/>
      <c r="F227" s="32" t="str">
        <f t="shared" si="26"/>
        <v>-</v>
      </c>
    </row>
    <row r="228" spans="1:6" ht="12.75" customHeight="1" x14ac:dyDescent="0.2">
      <c r="A228" s="50">
        <v>3523</v>
      </c>
      <c r="B228" s="51" t="s">
        <v>458</v>
      </c>
      <c r="C228" s="213" t="s">
        <v>459</v>
      </c>
      <c r="D228" s="175">
        <v>0</v>
      </c>
      <c r="E228" s="175"/>
      <c r="F228" s="32" t="str">
        <f t="shared" si="26"/>
        <v>-</v>
      </c>
    </row>
    <row r="229" spans="1:6" ht="24" x14ac:dyDescent="0.2">
      <c r="A229" s="50" t="s">
        <v>460</v>
      </c>
      <c r="B229" s="51" t="s">
        <v>461</v>
      </c>
      <c r="C229" s="213" t="s">
        <v>460</v>
      </c>
      <c r="D229" s="175">
        <v>0</v>
      </c>
      <c r="E229" s="175"/>
      <c r="F229" s="32" t="str">
        <f t="shared" si="26"/>
        <v>-</v>
      </c>
    </row>
    <row r="230" spans="1:6" ht="24" x14ac:dyDescent="0.2">
      <c r="A230" s="50">
        <v>36</v>
      </c>
      <c r="B230" s="52" t="s">
        <v>462</v>
      </c>
      <c r="C230" s="213" t="s">
        <v>463</v>
      </c>
      <c r="D230" s="47">
        <f>D231+D234+D237+D242+D246+D250+D254+D257</f>
        <v>0</v>
      </c>
      <c r="E230" s="47">
        <f>E231+E234+E237+E242+E246+E250+E254+E257</f>
        <v>0</v>
      </c>
      <c r="F230" s="32" t="str">
        <f t="shared" ref="F230:F245" si="44">IF(D230&lt;&gt;0,IF(E230/D230&gt;=100,"&gt;&gt;100",E230/D230*100),"-")</f>
        <v>-</v>
      </c>
    </row>
    <row r="231" spans="1:6" ht="12.75" customHeight="1" x14ac:dyDescent="0.2">
      <c r="A231" s="50">
        <v>361</v>
      </c>
      <c r="B231" s="51" t="s">
        <v>464</v>
      </c>
      <c r="C231" s="213" t="s">
        <v>465</v>
      </c>
      <c r="D231" s="47">
        <f t="shared" ref="D231:E231" si="45">SUM(D232:D233)</f>
        <v>0</v>
      </c>
      <c r="E231" s="47">
        <f t="shared" si="45"/>
        <v>0</v>
      </c>
      <c r="F231" s="32" t="str">
        <f t="shared" si="44"/>
        <v>-</v>
      </c>
    </row>
    <row r="232" spans="1:6" ht="12.75" customHeight="1" x14ac:dyDescent="0.2">
      <c r="A232" s="50">
        <v>3611</v>
      </c>
      <c r="B232" s="51" t="s">
        <v>466</v>
      </c>
      <c r="C232" s="213" t="s">
        <v>467</v>
      </c>
      <c r="D232" s="175">
        <v>0</v>
      </c>
      <c r="E232" s="175"/>
      <c r="F232" s="32" t="str">
        <f t="shared" si="44"/>
        <v>-</v>
      </c>
    </row>
    <row r="233" spans="1:6" ht="12.75" customHeight="1" x14ac:dyDescent="0.2">
      <c r="A233" s="50">
        <v>3612</v>
      </c>
      <c r="B233" s="51" t="s">
        <v>468</v>
      </c>
      <c r="C233" s="213" t="s">
        <v>469</v>
      </c>
      <c r="D233" s="175">
        <v>0</v>
      </c>
      <c r="E233" s="175"/>
      <c r="F233" s="32" t="str">
        <f t="shared" si="44"/>
        <v>-</v>
      </c>
    </row>
    <row r="234" spans="1:6" ht="24" x14ac:dyDescent="0.2">
      <c r="A234" s="50">
        <v>362</v>
      </c>
      <c r="B234" s="51" t="s">
        <v>470</v>
      </c>
      <c r="C234" s="213" t="s">
        <v>471</v>
      </c>
      <c r="D234" s="47">
        <f t="shared" ref="D234:E234" si="46">SUM(D235:D236)</f>
        <v>0</v>
      </c>
      <c r="E234" s="47">
        <f t="shared" si="46"/>
        <v>0</v>
      </c>
      <c r="F234" s="32" t="str">
        <f t="shared" si="44"/>
        <v>-</v>
      </c>
    </row>
    <row r="235" spans="1:6" ht="12.75" customHeight="1" x14ac:dyDescent="0.2">
      <c r="A235" s="50">
        <v>3621</v>
      </c>
      <c r="B235" s="52" t="s">
        <v>472</v>
      </c>
      <c r="C235" s="213" t="s">
        <v>473</v>
      </c>
      <c r="D235" s="175">
        <v>0</v>
      </c>
      <c r="E235" s="175"/>
      <c r="F235" s="32" t="str">
        <f t="shared" si="44"/>
        <v>-</v>
      </c>
    </row>
    <row r="236" spans="1:6" ht="24" x14ac:dyDescent="0.2">
      <c r="A236" s="50">
        <v>3622</v>
      </c>
      <c r="B236" s="52" t="s">
        <v>474</v>
      </c>
      <c r="C236" s="213" t="s">
        <v>475</v>
      </c>
      <c r="D236" s="175">
        <v>0</v>
      </c>
      <c r="E236" s="175"/>
      <c r="F236" s="32" t="str">
        <f t="shared" si="44"/>
        <v>-</v>
      </c>
    </row>
    <row r="237" spans="1:6" ht="24" x14ac:dyDescent="0.2">
      <c r="A237" s="50">
        <v>363</v>
      </c>
      <c r="B237" s="52" t="s">
        <v>476</v>
      </c>
      <c r="C237" s="213" t="s">
        <v>477</v>
      </c>
      <c r="D237" s="47">
        <f t="shared" ref="D237:E237" si="47">SUM(D238:D241)</f>
        <v>0</v>
      </c>
      <c r="E237" s="47">
        <f t="shared" si="47"/>
        <v>0</v>
      </c>
      <c r="F237" s="32" t="str">
        <f t="shared" si="44"/>
        <v>-</v>
      </c>
    </row>
    <row r="238" spans="1:6" ht="12" x14ac:dyDescent="0.2">
      <c r="A238" s="50">
        <v>3631</v>
      </c>
      <c r="B238" s="52" t="s">
        <v>478</v>
      </c>
      <c r="C238" s="213" t="s">
        <v>479</v>
      </c>
      <c r="D238" s="175">
        <v>0</v>
      </c>
      <c r="E238" s="175"/>
      <c r="F238" s="32" t="str">
        <f t="shared" si="44"/>
        <v>-</v>
      </c>
    </row>
    <row r="239" spans="1:6" ht="12" x14ac:dyDescent="0.2">
      <c r="A239" s="50">
        <v>3632</v>
      </c>
      <c r="B239" s="52" t="s">
        <v>480</v>
      </c>
      <c r="C239" s="213" t="s">
        <v>481</v>
      </c>
      <c r="D239" s="175">
        <v>0</v>
      </c>
      <c r="E239" s="175"/>
      <c r="F239" s="32" t="str">
        <f t="shared" si="44"/>
        <v>-</v>
      </c>
    </row>
    <row r="240" spans="1:6" ht="24" x14ac:dyDescent="0.2">
      <c r="A240" s="50" t="s">
        <v>482</v>
      </c>
      <c r="B240" s="52" t="s">
        <v>483</v>
      </c>
      <c r="C240" s="214" t="s">
        <v>482</v>
      </c>
      <c r="D240" s="175">
        <v>0</v>
      </c>
      <c r="E240" s="175"/>
      <c r="F240" s="32" t="str">
        <f t="shared" si="44"/>
        <v>-</v>
      </c>
    </row>
    <row r="241" spans="1:6" ht="24" x14ac:dyDescent="0.2">
      <c r="A241" s="50" t="s">
        <v>484</v>
      </c>
      <c r="B241" s="52" t="s">
        <v>485</v>
      </c>
      <c r="C241" s="214" t="s">
        <v>484</v>
      </c>
      <c r="D241" s="175">
        <v>0</v>
      </c>
      <c r="E241" s="175"/>
      <c r="F241" s="32" t="str">
        <f t="shared" si="44"/>
        <v>-</v>
      </c>
    </row>
    <row r="242" spans="1:6" ht="24" x14ac:dyDescent="0.2">
      <c r="A242" s="57" t="s">
        <v>486</v>
      </c>
      <c r="B242" s="52" t="s">
        <v>487</v>
      </c>
      <c r="C242" s="237" t="s">
        <v>486</v>
      </c>
      <c r="D242" s="47">
        <f>SUM(D243:D245)</f>
        <v>0</v>
      </c>
      <c r="E242" s="47">
        <f>SUM(E243:E245)</f>
        <v>0</v>
      </c>
      <c r="F242" s="209" t="str">
        <f t="shared" si="44"/>
        <v>-</v>
      </c>
    </row>
    <row r="243" spans="1:6" ht="12" x14ac:dyDescent="0.2">
      <c r="A243" s="57" t="s">
        <v>488</v>
      </c>
      <c r="B243" s="52" t="s">
        <v>133</v>
      </c>
      <c r="C243" s="237" t="s">
        <v>488</v>
      </c>
      <c r="D243" s="173">
        <v>0</v>
      </c>
      <c r="E243" s="173"/>
      <c r="F243" s="58" t="str">
        <f t="shared" si="44"/>
        <v>-</v>
      </c>
    </row>
    <row r="244" spans="1:6" ht="12" x14ac:dyDescent="0.2">
      <c r="A244" s="57" t="s">
        <v>489</v>
      </c>
      <c r="B244" s="52" t="s">
        <v>135</v>
      </c>
      <c r="C244" s="237" t="s">
        <v>489</v>
      </c>
      <c r="D244" s="173">
        <v>0</v>
      </c>
      <c r="E244" s="173"/>
      <c r="F244" s="58" t="str">
        <f t="shared" si="44"/>
        <v>-</v>
      </c>
    </row>
    <row r="245" spans="1:6" ht="12" x14ac:dyDescent="0.2">
      <c r="A245" s="57" t="s">
        <v>490</v>
      </c>
      <c r="B245" s="52" t="s">
        <v>138</v>
      </c>
      <c r="C245" s="237" t="s">
        <v>490</v>
      </c>
      <c r="D245" s="173">
        <v>0</v>
      </c>
      <c r="E245" s="173"/>
      <c r="F245" s="58" t="str">
        <f t="shared" si="44"/>
        <v>-</v>
      </c>
    </row>
    <row r="246" spans="1:6" ht="12.75" customHeight="1" x14ac:dyDescent="0.2">
      <c r="A246" s="50" t="s">
        <v>491</v>
      </c>
      <c r="B246" s="52" t="s">
        <v>492</v>
      </c>
      <c r="C246" s="213" t="s">
        <v>491</v>
      </c>
      <c r="D246" s="47">
        <f t="shared" ref="D246:E246" si="48">SUM(D247:D249)</f>
        <v>0</v>
      </c>
      <c r="E246" s="47">
        <f t="shared" si="48"/>
        <v>0</v>
      </c>
      <c r="F246" s="32" t="str">
        <f t="shared" ref="F246:F249" si="49">IF(D246&lt;&gt;0,IF(E246/D246&gt;=100,"&gt;&gt;100",E246/D246*100),"-")</f>
        <v>-</v>
      </c>
    </row>
    <row r="247" spans="1:6" ht="12.75" customHeight="1" x14ac:dyDescent="0.2">
      <c r="A247" s="50" t="s">
        <v>493</v>
      </c>
      <c r="B247" s="51" t="s">
        <v>494</v>
      </c>
      <c r="C247" s="213" t="s">
        <v>493</v>
      </c>
      <c r="D247" s="175">
        <v>0</v>
      </c>
      <c r="E247" s="175"/>
      <c r="F247" s="32" t="str">
        <f t="shared" si="49"/>
        <v>-</v>
      </c>
    </row>
    <row r="248" spans="1:6" ht="12.75" customHeight="1" x14ac:dyDescent="0.2">
      <c r="A248" s="50" t="s">
        <v>495</v>
      </c>
      <c r="B248" s="51" t="s">
        <v>496</v>
      </c>
      <c r="C248" s="213" t="s">
        <v>495</v>
      </c>
      <c r="D248" s="175">
        <v>0</v>
      </c>
      <c r="E248" s="175"/>
      <c r="F248" s="32" t="str">
        <f t="shared" si="49"/>
        <v>-</v>
      </c>
    </row>
    <row r="249" spans="1:6" ht="12.75" customHeight="1" x14ac:dyDescent="0.2">
      <c r="A249" s="50" t="s">
        <v>497</v>
      </c>
      <c r="B249" s="51" t="s">
        <v>498</v>
      </c>
      <c r="C249" s="214" t="s">
        <v>497</v>
      </c>
      <c r="D249" s="175">
        <v>0</v>
      </c>
      <c r="E249" s="175"/>
      <c r="F249" s="32" t="str">
        <f t="shared" si="49"/>
        <v>-</v>
      </c>
    </row>
    <row r="250" spans="1:6" ht="24" x14ac:dyDescent="0.2">
      <c r="A250" s="50" t="s">
        <v>499</v>
      </c>
      <c r="B250" s="51" t="s">
        <v>500</v>
      </c>
      <c r="C250" s="213" t="s">
        <v>499</v>
      </c>
      <c r="D250" s="47">
        <f t="shared" ref="D250:E250" si="50">SUM(D251:D253)</f>
        <v>0</v>
      </c>
      <c r="E250" s="47">
        <f t="shared" si="50"/>
        <v>0</v>
      </c>
      <c r="F250" s="32" t="str">
        <f t="shared" ref="F250:F253" si="51">IF(D250&lt;&gt;0,IF(E250/D250&gt;=100,"&gt;&gt;100",E250/D250*100),"-")</f>
        <v>-</v>
      </c>
    </row>
    <row r="251" spans="1:6" ht="24" x14ac:dyDescent="0.2">
      <c r="A251" s="50">
        <v>3672</v>
      </c>
      <c r="B251" s="51" t="s">
        <v>501</v>
      </c>
      <c r="C251" s="213" t="s">
        <v>502</v>
      </c>
      <c r="D251" s="175">
        <v>0</v>
      </c>
      <c r="E251" s="175"/>
      <c r="F251" s="32" t="str">
        <f t="shared" si="51"/>
        <v>-</v>
      </c>
    </row>
    <row r="252" spans="1:6" ht="24" x14ac:dyDescent="0.2">
      <c r="A252" s="50">
        <v>3673</v>
      </c>
      <c r="B252" s="51" t="s">
        <v>503</v>
      </c>
      <c r="C252" s="213" t="s">
        <v>504</v>
      </c>
      <c r="D252" s="175">
        <v>0</v>
      </c>
      <c r="E252" s="175"/>
      <c r="F252" s="32" t="str">
        <f t="shared" si="51"/>
        <v>-</v>
      </c>
    </row>
    <row r="253" spans="1:6" ht="24" x14ac:dyDescent="0.2">
      <c r="A253" s="50">
        <v>3674</v>
      </c>
      <c r="B253" s="51" t="s">
        <v>505</v>
      </c>
      <c r="C253" s="213" t="s">
        <v>506</v>
      </c>
      <c r="D253" s="175">
        <v>0</v>
      </c>
      <c r="E253" s="175"/>
      <c r="F253" s="32" t="str">
        <f t="shared" si="51"/>
        <v>-</v>
      </c>
    </row>
    <row r="254" spans="1:6" ht="12.75" customHeight="1" x14ac:dyDescent="0.2">
      <c r="A254" s="50" t="s">
        <v>507</v>
      </c>
      <c r="B254" s="199" t="s">
        <v>508</v>
      </c>
      <c r="C254" s="213" t="s">
        <v>507</v>
      </c>
      <c r="D254" s="47">
        <f t="shared" ref="D254:E254" si="52">SUM(D255:D256)</f>
        <v>0</v>
      </c>
      <c r="E254" s="47">
        <f t="shared" si="52"/>
        <v>0</v>
      </c>
      <c r="F254" s="32" t="str">
        <f t="shared" ref="F254:F261" si="53">IF(D254&lt;&gt;0,IF(E254/D254&gt;=100,"&gt;&gt;100",E254/D254*100),"-")</f>
        <v>-</v>
      </c>
    </row>
    <row r="255" spans="1:6" ht="12.75" customHeight="1" x14ac:dyDescent="0.2">
      <c r="A255" s="50" t="s">
        <v>509</v>
      </c>
      <c r="B255" s="51" t="s">
        <v>154</v>
      </c>
      <c r="C255" s="213" t="s">
        <v>509</v>
      </c>
      <c r="D255" s="175">
        <v>0</v>
      </c>
      <c r="E255" s="175"/>
      <c r="F255" s="32" t="str">
        <f t="shared" si="53"/>
        <v>-</v>
      </c>
    </row>
    <row r="256" spans="1:6" ht="12.75" customHeight="1" x14ac:dyDescent="0.2">
      <c r="A256" s="50" t="s">
        <v>510</v>
      </c>
      <c r="B256" s="199" t="s">
        <v>156</v>
      </c>
      <c r="C256" s="213" t="s">
        <v>510</v>
      </c>
      <c r="D256" s="175">
        <v>0</v>
      </c>
      <c r="E256" s="175"/>
      <c r="F256" s="32" t="str">
        <f t="shared" si="53"/>
        <v>-</v>
      </c>
    </row>
    <row r="257" spans="1:6" ht="24" x14ac:dyDescent="0.2">
      <c r="A257" s="50" t="s">
        <v>511</v>
      </c>
      <c r="B257" s="51" t="s">
        <v>512</v>
      </c>
      <c r="C257" s="213" t="s">
        <v>511</v>
      </c>
      <c r="D257" s="47">
        <f t="shared" ref="D257:E257" si="54">SUM(D258:D261)</f>
        <v>0</v>
      </c>
      <c r="E257" s="47">
        <f t="shared" si="54"/>
        <v>0</v>
      </c>
      <c r="F257" s="32" t="str">
        <f t="shared" si="53"/>
        <v>-</v>
      </c>
    </row>
    <row r="258" spans="1:6" ht="12.75" customHeight="1" x14ac:dyDescent="0.2">
      <c r="A258" s="50" t="s">
        <v>513</v>
      </c>
      <c r="B258" s="51" t="s">
        <v>159</v>
      </c>
      <c r="C258" s="213" t="s">
        <v>513</v>
      </c>
      <c r="D258" s="175">
        <v>0</v>
      </c>
      <c r="E258" s="175"/>
      <c r="F258" s="32" t="str">
        <f t="shared" si="53"/>
        <v>-</v>
      </c>
    </row>
    <row r="259" spans="1:6" ht="12.75" customHeight="1" x14ac:dyDescent="0.2">
      <c r="A259" s="50" t="s">
        <v>514</v>
      </c>
      <c r="B259" s="51" t="s">
        <v>161</v>
      </c>
      <c r="C259" s="213" t="s">
        <v>514</v>
      </c>
      <c r="D259" s="175">
        <v>0</v>
      </c>
      <c r="E259" s="175"/>
      <c r="F259" s="32" t="str">
        <f t="shared" si="53"/>
        <v>-</v>
      </c>
    </row>
    <row r="260" spans="1:6" ht="24" x14ac:dyDescent="0.2">
      <c r="A260" s="50" t="s">
        <v>515</v>
      </c>
      <c r="B260" s="51" t="s">
        <v>163</v>
      </c>
      <c r="C260" s="213" t="s">
        <v>515</v>
      </c>
      <c r="D260" s="175">
        <v>0</v>
      </c>
      <c r="E260" s="175"/>
      <c r="F260" s="32" t="str">
        <f t="shared" si="53"/>
        <v>-</v>
      </c>
    </row>
    <row r="261" spans="1:6" ht="24" x14ac:dyDescent="0.2">
      <c r="A261" s="50" t="s">
        <v>516</v>
      </c>
      <c r="B261" s="51" t="s">
        <v>165</v>
      </c>
      <c r="C261" s="213" t="s">
        <v>516</v>
      </c>
      <c r="D261" s="175">
        <v>0</v>
      </c>
      <c r="E261" s="175"/>
      <c r="F261" s="32" t="str">
        <f t="shared" si="53"/>
        <v>-</v>
      </c>
    </row>
    <row r="262" spans="1:6" ht="24" x14ac:dyDescent="0.2">
      <c r="A262" s="50">
        <v>37</v>
      </c>
      <c r="B262" s="51" t="s">
        <v>517</v>
      </c>
      <c r="C262" s="213" t="s">
        <v>518</v>
      </c>
      <c r="D262" s="47">
        <f t="shared" ref="D262:E262" si="55">D263+D269</f>
        <v>0</v>
      </c>
      <c r="E262" s="47">
        <f t="shared" si="55"/>
        <v>0</v>
      </c>
      <c r="F262" s="32" t="str">
        <f t="shared" ref="F262:F268" si="56">IF(D262&lt;&gt;0,IF(E262/D262&gt;=100,"&gt;&gt;100",E262/D262*100),"-")</f>
        <v>-</v>
      </c>
    </row>
    <row r="263" spans="1:6" ht="24" x14ac:dyDescent="0.2">
      <c r="A263" s="50">
        <v>371</v>
      </c>
      <c r="B263" s="51" t="s">
        <v>519</v>
      </c>
      <c r="C263" s="213" t="s">
        <v>520</v>
      </c>
      <c r="D263" s="47">
        <f t="shared" ref="D263:E263" si="57">SUM(D264:D268)</f>
        <v>0</v>
      </c>
      <c r="E263" s="47">
        <f t="shared" si="57"/>
        <v>0</v>
      </c>
      <c r="F263" s="32" t="str">
        <f t="shared" si="56"/>
        <v>-</v>
      </c>
    </row>
    <row r="264" spans="1:6" ht="24" x14ac:dyDescent="0.2">
      <c r="A264" s="50">
        <v>3711</v>
      </c>
      <c r="B264" s="51" t="s">
        <v>521</v>
      </c>
      <c r="C264" s="213" t="s">
        <v>522</v>
      </c>
      <c r="D264" s="175">
        <v>0</v>
      </c>
      <c r="E264" s="175"/>
      <c r="F264" s="32" t="str">
        <f t="shared" si="56"/>
        <v>-</v>
      </c>
    </row>
    <row r="265" spans="1:6" ht="24" x14ac:dyDescent="0.2">
      <c r="A265" s="50">
        <v>3712</v>
      </c>
      <c r="B265" s="51" t="s">
        <v>523</v>
      </c>
      <c r="C265" s="213" t="s">
        <v>524</v>
      </c>
      <c r="D265" s="175">
        <v>0</v>
      </c>
      <c r="E265" s="175"/>
      <c r="F265" s="32" t="str">
        <f t="shared" si="56"/>
        <v>-</v>
      </c>
    </row>
    <row r="266" spans="1:6" ht="24" x14ac:dyDescent="0.2">
      <c r="A266" s="50" t="s">
        <v>525</v>
      </c>
      <c r="B266" s="51" t="s">
        <v>526</v>
      </c>
      <c r="C266" s="213" t="s">
        <v>525</v>
      </c>
      <c r="D266" s="175">
        <v>0</v>
      </c>
      <c r="E266" s="175"/>
      <c r="F266" s="32" t="str">
        <f t="shared" si="56"/>
        <v>-</v>
      </c>
    </row>
    <row r="267" spans="1:6" ht="24" x14ac:dyDescent="0.2">
      <c r="A267" s="50" t="s">
        <v>527</v>
      </c>
      <c r="B267" s="51" t="s">
        <v>528</v>
      </c>
      <c r="C267" s="213" t="s">
        <v>527</v>
      </c>
      <c r="D267" s="175">
        <v>0</v>
      </c>
      <c r="E267" s="175"/>
      <c r="F267" s="32" t="str">
        <f t="shared" si="56"/>
        <v>-</v>
      </c>
    </row>
    <row r="268" spans="1:6" ht="12.75" customHeight="1" x14ac:dyDescent="0.2">
      <c r="A268" s="50" t="s">
        <v>529</v>
      </c>
      <c r="B268" s="52" t="s">
        <v>530</v>
      </c>
      <c r="C268" s="213" t="s">
        <v>529</v>
      </c>
      <c r="D268" s="175">
        <v>0</v>
      </c>
      <c r="E268" s="175"/>
      <c r="F268" s="32" t="str">
        <f t="shared" si="56"/>
        <v>-</v>
      </c>
    </row>
    <row r="269" spans="1:6" ht="12.75" customHeight="1" x14ac:dyDescent="0.2">
      <c r="A269" s="50">
        <v>372</v>
      </c>
      <c r="B269" s="163" t="s">
        <v>531</v>
      </c>
      <c r="C269" s="213" t="s">
        <v>532</v>
      </c>
      <c r="D269" s="47">
        <f t="shared" ref="D269:E269" si="58">SUM(D270:D272)</f>
        <v>0</v>
      </c>
      <c r="E269" s="47">
        <f t="shared" si="58"/>
        <v>0</v>
      </c>
      <c r="F269" s="32" t="str">
        <f t="shared" ref="F269:F272" si="59">IF(D269&lt;&gt;0,IF(E269/D269&gt;=100,"&gt;&gt;100",E269/D269*100),"-")</f>
        <v>-</v>
      </c>
    </row>
    <row r="270" spans="1:6" ht="12.75" customHeight="1" x14ac:dyDescent="0.2">
      <c r="A270" s="50">
        <v>3721</v>
      </c>
      <c r="B270" s="52" t="s">
        <v>533</v>
      </c>
      <c r="C270" s="213" t="s">
        <v>534</v>
      </c>
      <c r="D270" s="175">
        <v>0</v>
      </c>
      <c r="E270" s="175"/>
      <c r="F270" s="32" t="str">
        <f t="shared" si="59"/>
        <v>-</v>
      </c>
    </row>
    <row r="271" spans="1:6" ht="12.75" customHeight="1" x14ac:dyDescent="0.2">
      <c r="A271" s="50">
        <v>3722</v>
      </c>
      <c r="B271" s="52" t="s">
        <v>535</v>
      </c>
      <c r="C271" s="213" t="s">
        <v>536</v>
      </c>
      <c r="D271" s="175">
        <v>0</v>
      </c>
      <c r="E271" s="175"/>
      <c r="F271" s="32" t="str">
        <f t="shared" si="59"/>
        <v>-</v>
      </c>
    </row>
    <row r="272" spans="1:6" ht="12.75" customHeight="1" x14ac:dyDescent="0.2">
      <c r="A272" s="50" t="s">
        <v>537</v>
      </c>
      <c r="B272" s="52" t="s">
        <v>538</v>
      </c>
      <c r="C272" s="213" t="s">
        <v>537</v>
      </c>
      <c r="D272" s="175">
        <v>0</v>
      </c>
      <c r="E272" s="175"/>
      <c r="F272" s="32" t="str">
        <f t="shared" si="59"/>
        <v>-</v>
      </c>
    </row>
    <row r="273" spans="1:6" ht="24" x14ac:dyDescent="0.2">
      <c r="A273" s="50">
        <v>38</v>
      </c>
      <c r="B273" s="52" t="s">
        <v>539</v>
      </c>
      <c r="C273" s="213" t="s">
        <v>540</v>
      </c>
      <c r="D273" s="47">
        <f t="shared" ref="D273:E273" si="60">D274+D278+D283+D289</f>
        <v>0</v>
      </c>
      <c r="E273" s="47">
        <f t="shared" si="60"/>
        <v>0</v>
      </c>
      <c r="F273" s="32" t="str">
        <f t="shared" ref="F273:F277" si="61">IF(D273&lt;&gt;0,IF(E273/D273&gt;=100,"&gt;&gt;100",E273/D273*100),"-")</f>
        <v>-</v>
      </c>
    </row>
    <row r="274" spans="1:6" ht="12.75" customHeight="1" x14ac:dyDescent="0.2">
      <c r="A274" s="50">
        <v>381</v>
      </c>
      <c r="B274" s="51" t="s">
        <v>541</v>
      </c>
      <c r="C274" s="213" t="s">
        <v>542</v>
      </c>
      <c r="D274" s="47">
        <f t="shared" ref="D274:E274" si="62">SUM(D275:D277)</f>
        <v>0</v>
      </c>
      <c r="E274" s="47">
        <f t="shared" si="62"/>
        <v>0</v>
      </c>
      <c r="F274" s="32" t="str">
        <f t="shared" si="61"/>
        <v>-</v>
      </c>
    </row>
    <row r="275" spans="1:6" ht="12.75" customHeight="1" x14ac:dyDescent="0.2">
      <c r="A275" s="50">
        <v>3811</v>
      </c>
      <c r="B275" s="51" t="s">
        <v>543</v>
      </c>
      <c r="C275" s="213" t="s">
        <v>544</v>
      </c>
      <c r="D275" s="175">
        <v>0</v>
      </c>
      <c r="E275" s="175"/>
      <c r="F275" s="32" t="str">
        <f t="shared" si="61"/>
        <v>-</v>
      </c>
    </row>
    <row r="276" spans="1:6" ht="12.75" customHeight="1" x14ac:dyDescent="0.2">
      <c r="A276" s="50">
        <v>3812</v>
      </c>
      <c r="B276" s="51" t="s">
        <v>545</v>
      </c>
      <c r="C276" s="213" t="s">
        <v>546</v>
      </c>
      <c r="D276" s="175">
        <v>0</v>
      </c>
      <c r="E276" s="175"/>
      <c r="F276" s="32" t="str">
        <f t="shared" si="61"/>
        <v>-</v>
      </c>
    </row>
    <row r="277" spans="1:6" ht="12.75" customHeight="1" x14ac:dyDescent="0.2">
      <c r="A277" s="50" t="s">
        <v>547</v>
      </c>
      <c r="B277" s="51" t="s">
        <v>548</v>
      </c>
      <c r="C277" s="213" t="s">
        <v>547</v>
      </c>
      <c r="D277" s="175">
        <v>0</v>
      </c>
      <c r="E277" s="175"/>
      <c r="F277" s="32" t="str">
        <f t="shared" si="61"/>
        <v>-</v>
      </c>
    </row>
    <row r="278" spans="1:6" ht="12.75" customHeight="1" x14ac:dyDescent="0.2">
      <c r="A278" s="50">
        <v>382</v>
      </c>
      <c r="B278" s="52" t="s">
        <v>549</v>
      </c>
      <c r="C278" s="213" t="s">
        <v>550</v>
      </c>
      <c r="D278" s="47">
        <f t="shared" ref="D278:E278" si="63">SUM(D279:D282)</f>
        <v>0</v>
      </c>
      <c r="E278" s="47">
        <f t="shared" si="63"/>
        <v>0</v>
      </c>
      <c r="F278" s="32" t="str">
        <f t="shared" ref="F278:F282" si="64">IF(D278&lt;&gt;0,IF(E278/D278&gt;=100,"&gt;&gt;100",E278/D278*100),"-")</f>
        <v>-</v>
      </c>
    </row>
    <row r="279" spans="1:6" ht="12.75" customHeight="1" x14ac:dyDescent="0.2">
      <c r="A279" s="50">
        <v>3821</v>
      </c>
      <c r="B279" s="51" t="s">
        <v>551</v>
      </c>
      <c r="C279" s="213" t="s">
        <v>552</v>
      </c>
      <c r="D279" s="175">
        <v>0</v>
      </c>
      <c r="E279" s="175"/>
      <c r="F279" s="32" t="str">
        <f t="shared" si="64"/>
        <v>-</v>
      </c>
    </row>
    <row r="280" spans="1:6" ht="12.75" customHeight="1" x14ac:dyDescent="0.2">
      <c r="A280" s="50">
        <v>3822</v>
      </c>
      <c r="B280" s="51" t="s">
        <v>553</v>
      </c>
      <c r="C280" s="213" t="s">
        <v>554</v>
      </c>
      <c r="D280" s="175">
        <v>0</v>
      </c>
      <c r="E280" s="175"/>
      <c r="F280" s="32" t="str">
        <f t="shared" si="64"/>
        <v>-</v>
      </c>
    </row>
    <row r="281" spans="1:6" ht="12.75" customHeight="1" x14ac:dyDescent="0.2">
      <c r="A281" s="50" t="s">
        <v>555</v>
      </c>
      <c r="B281" s="51" t="s">
        <v>556</v>
      </c>
      <c r="C281" s="213" t="s">
        <v>555</v>
      </c>
      <c r="D281" s="175">
        <v>0</v>
      </c>
      <c r="E281" s="175"/>
      <c r="F281" s="32" t="str">
        <f t="shared" si="64"/>
        <v>-</v>
      </c>
    </row>
    <row r="282" spans="1:6" ht="24" x14ac:dyDescent="0.2">
      <c r="A282" s="50" t="s">
        <v>557</v>
      </c>
      <c r="B282" s="51" t="s">
        <v>558</v>
      </c>
      <c r="C282" s="214" t="s">
        <v>557</v>
      </c>
      <c r="D282" s="175">
        <v>0</v>
      </c>
      <c r="E282" s="175"/>
      <c r="F282" s="32" t="str">
        <f t="shared" si="64"/>
        <v>-</v>
      </c>
    </row>
    <row r="283" spans="1:6" ht="12.75" customHeight="1" x14ac:dyDescent="0.2">
      <c r="A283" s="50">
        <v>383</v>
      </c>
      <c r="B283" s="51" t="s">
        <v>559</v>
      </c>
      <c r="C283" s="213" t="s">
        <v>560</v>
      </c>
      <c r="D283" s="47">
        <f t="shared" ref="D283:E283" si="65">SUM(D284:D288)</f>
        <v>0</v>
      </c>
      <c r="E283" s="47">
        <f t="shared" si="65"/>
        <v>0</v>
      </c>
      <c r="F283" s="32" t="str">
        <f t="shared" ref="F283:F294" si="66">IF(D283&lt;&gt;0,IF(E283/D283&gt;=100,"&gt;&gt;100",E283/D283*100),"-")</f>
        <v>-</v>
      </c>
    </row>
    <row r="284" spans="1:6" ht="12.75" customHeight="1" x14ac:dyDescent="0.2">
      <c r="A284" s="50">
        <v>3831</v>
      </c>
      <c r="B284" s="51" t="s">
        <v>561</v>
      </c>
      <c r="C284" s="213" t="s">
        <v>562</v>
      </c>
      <c r="D284" s="175">
        <v>0</v>
      </c>
      <c r="E284" s="175"/>
      <c r="F284" s="32" t="str">
        <f t="shared" si="66"/>
        <v>-</v>
      </c>
    </row>
    <row r="285" spans="1:6" ht="12.75" customHeight="1" x14ac:dyDescent="0.2">
      <c r="A285" s="50">
        <v>3832</v>
      </c>
      <c r="B285" s="51" t="s">
        <v>563</v>
      </c>
      <c r="C285" s="213" t="s">
        <v>564</v>
      </c>
      <c r="D285" s="175">
        <v>0</v>
      </c>
      <c r="E285" s="175"/>
      <c r="F285" s="32" t="str">
        <f t="shared" si="66"/>
        <v>-</v>
      </c>
    </row>
    <row r="286" spans="1:6" ht="12.75" customHeight="1" x14ac:dyDescent="0.2">
      <c r="A286" s="50">
        <v>3833</v>
      </c>
      <c r="B286" s="51" t="s">
        <v>565</v>
      </c>
      <c r="C286" s="213" t="s">
        <v>566</v>
      </c>
      <c r="D286" s="175">
        <v>0</v>
      </c>
      <c r="E286" s="175"/>
      <c r="F286" s="32" t="str">
        <f t="shared" si="66"/>
        <v>-</v>
      </c>
    </row>
    <row r="287" spans="1:6" ht="12.75" customHeight="1" x14ac:dyDescent="0.2">
      <c r="A287" s="50">
        <v>3834</v>
      </c>
      <c r="B287" s="51" t="s">
        <v>567</v>
      </c>
      <c r="C287" s="213" t="s">
        <v>568</v>
      </c>
      <c r="D287" s="175">
        <v>0</v>
      </c>
      <c r="E287" s="175"/>
      <c r="F287" s="32" t="str">
        <f t="shared" si="66"/>
        <v>-</v>
      </c>
    </row>
    <row r="288" spans="1:6" ht="12.75" customHeight="1" x14ac:dyDescent="0.2">
      <c r="A288" s="50" t="s">
        <v>569</v>
      </c>
      <c r="B288" s="51" t="s">
        <v>303</v>
      </c>
      <c r="C288" s="213" t="s">
        <v>569</v>
      </c>
      <c r="D288" s="175">
        <v>0</v>
      </c>
      <c r="E288" s="175"/>
      <c r="F288" s="32" t="str">
        <f t="shared" si="66"/>
        <v>-</v>
      </c>
    </row>
    <row r="289" spans="1:6" ht="12.75" customHeight="1" x14ac:dyDescent="0.2">
      <c r="A289" s="50">
        <v>386</v>
      </c>
      <c r="B289" s="52" t="s">
        <v>570</v>
      </c>
      <c r="C289" s="213" t="s">
        <v>571</v>
      </c>
      <c r="D289" s="47">
        <f t="shared" ref="D289:E289" si="67">SUM(D290:D294)</f>
        <v>0</v>
      </c>
      <c r="E289" s="47">
        <f t="shared" si="67"/>
        <v>0</v>
      </c>
      <c r="F289" s="32" t="str">
        <f t="shared" si="66"/>
        <v>-</v>
      </c>
    </row>
    <row r="290" spans="1:6" ht="24" x14ac:dyDescent="0.2">
      <c r="A290" s="50">
        <v>3861</v>
      </c>
      <c r="B290" s="51" t="s">
        <v>572</v>
      </c>
      <c r="C290" s="213" t="s">
        <v>573</v>
      </c>
      <c r="D290" s="175">
        <v>0</v>
      </c>
      <c r="E290" s="175"/>
      <c r="F290" s="32" t="str">
        <f t="shared" si="66"/>
        <v>-</v>
      </c>
    </row>
    <row r="291" spans="1:6" ht="24" x14ac:dyDescent="0.2">
      <c r="A291" s="50">
        <v>3862</v>
      </c>
      <c r="B291" s="52" t="s">
        <v>574</v>
      </c>
      <c r="C291" s="213" t="s">
        <v>575</v>
      </c>
      <c r="D291" s="175">
        <v>0</v>
      </c>
      <c r="E291" s="175"/>
      <c r="F291" s="32" t="str">
        <f t="shared" si="66"/>
        <v>-</v>
      </c>
    </row>
    <row r="292" spans="1:6" ht="12.75" customHeight="1" x14ac:dyDescent="0.2">
      <c r="A292" s="50">
        <v>3863</v>
      </c>
      <c r="B292" s="52" t="s">
        <v>576</v>
      </c>
      <c r="C292" s="213" t="s">
        <v>577</v>
      </c>
      <c r="D292" s="175">
        <v>0</v>
      </c>
      <c r="E292" s="175"/>
      <c r="F292" s="32" t="str">
        <f t="shared" si="66"/>
        <v>-</v>
      </c>
    </row>
    <row r="293" spans="1:6" ht="12.75" customHeight="1" x14ac:dyDescent="0.2">
      <c r="A293" s="50" t="s">
        <v>578</v>
      </c>
      <c r="B293" s="52" t="s">
        <v>579</v>
      </c>
      <c r="C293" s="213" t="s">
        <v>578</v>
      </c>
      <c r="D293" s="175">
        <v>0</v>
      </c>
      <c r="E293" s="175"/>
      <c r="F293" s="32" t="str">
        <f t="shared" si="66"/>
        <v>-</v>
      </c>
    </row>
    <row r="294" spans="1:6" ht="24" x14ac:dyDescent="0.2">
      <c r="A294" s="50" t="s">
        <v>580</v>
      </c>
      <c r="B294" s="52" t="s">
        <v>581</v>
      </c>
      <c r="C294" s="214" t="s">
        <v>580</v>
      </c>
      <c r="D294" s="175">
        <v>0</v>
      </c>
      <c r="E294" s="175"/>
      <c r="F294" s="32" t="str">
        <f t="shared" si="66"/>
        <v>-</v>
      </c>
    </row>
    <row r="295" spans="1:6" ht="12.75" customHeight="1" x14ac:dyDescent="0.2">
      <c r="A295" s="50" t="s">
        <v>582</v>
      </c>
      <c r="B295" s="51" t="s">
        <v>583</v>
      </c>
      <c r="C295" s="213" t="s">
        <v>584</v>
      </c>
      <c r="D295" s="175">
        <v>0</v>
      </c>
      <c r="E295" s="175"/>
      <c r="F295" s="32" t="str">
        <f t="shared" ref="F295:F306" si="68">IF(D295&lt;&gt;0,IF(E295/D295&gt;=100,"&gt;&gt;100",E295/D295*100),"-")</f>
        <v>-</v>
      </c>
    </row>
    <row r="296" spans="1:6" ht="12.75" customHeight="1" x14ac:dyDescent="0.2">
      <c r="A296" s="50" t="s">
        <v>582</v>
      </c>
      <c r="B296" s="51" t="s">
        <v>585</v>
      </c>
      <c r="C296" s="213" t="s">
        <v>586</v>
      </c>
      <c r="D296" s="175">
        <v>0</v>
      </c>
      <c r="E296" s="175"/>
      <c r="F296" s="32" t="str">
        <f t="shared" si="68"/>
        <v>-</v>
      </c>
    </row>
    <row r="297" spans="1:6" ht="12.75" customHeight="1" x14ac:dyDescent="0.2">
      <c r="A297" s="50" t="s">
        <v>582</v>
      </c>
      <c r="B297" s="51" t="s">
        <v>587</v>
      </c>
      <c r="C297" s="213" t="s">
        <v>588</v>
      </c>
      <c r="D297" s="47">
        <f t="shared" ref="D297:E297" si="69">IF(D296&gt;=D295,D296-D295,0)</f>
        <v>0</v>
      </c>
      <c r="E297" s="47">
        <f t="shared" si="69"/>
        <v>0</v>
      </c>
      <c r="F297" s="32" t="str">
        <f t="shared" si="68"/>
        <v>-</v>
      </c>
    </row>
    <row r="298" spans="1:6" ht="12.75" customHeight="1" x14ac:dyDescent="0.2">
      <c r="A298" s="50" t="s">
        <v>582</v>
      </c>
      <c r="B298" s="51" t="s">
        <v>589</v>
      </c>
      <c r="C298" s="213" t="s">
        <v>590</v>
      </c>
      <c r="D298" s="47">
        <f t="shared" ref="D298:E298" si="70">IF(D295&gt;=D296,D295-D296,0)</f>
        <v>0</v>
      </c>
      <c r="E298" s="47">
        <f t="shared" si="70"/>
        <v>0</v>
      </c>
      <c r="F298" s="32" t="str">
        <f t="shared" si="68"/>
        <v>-</v>
      </c>
    </row>
    <row r="299" spans="1:6" ht="12.75" customHeight="1" x14ac:dyDescent="0.2">
      <c r="A299" s="50" t="s">
        <v>582</v>
      </c>
      <c r="B299" s="51" t="s">
        <v>591</v>
      </c>
      <c r="C299" s="213" t="s">
        <v>592</v>
      </c>
      <c r="D299" s="47">
        <f>D152-D297+D298</f>
        <v>50200.05</v>
      </c>
      <c r="E299" s="47">
        <f>E152-E297+E298</f>
        <v>54703.640000000007</v>
      </c>
      <c r="F299" s="32">
        <f t="shared" si="68"/>
        <v>108.97128588517342</v>
      </c>
    </row>
    <row r="300" spans="1:6" ht="12.75" customHeight="1" x14ac:dyDescent="0.2">
      <c r="A300" s="50" t="s">
        <v>582</v>
      </c>
      <c r="B300" s="51" t="s">
        <v>593</v>
      </c>
      <c r="C300" s="213" t="s">
        <v>594</v>
      </c>
      <c r="D300" s="47">
        <f>IF(D6&gt;=D299,D6-D299,0)</f>
        <v>9254.2899999999936</v>
      </c>
      <c r="E300" s="47">
        <f>IF(E6&gt;=E299,E6-E299,0)</f>
        <v>16061.119999999988</v>
      </c>
      <c r="F300" s="32">
        <f t="shared" si="68"/>
        <v>173.55323855206612</v>
      </c>
    </row>
    <row r="301" spans="1:6" ht="12.75" customHeight="1" x14ac:dyDescent="0.2">
      <c r="A301" s="50" t="s">
        <v>582</v>
      </c>
      <c r="B301" s="51" t="s">
        <v>595</v>
      </c>
      <c r="C301" s="213" t="s">
        <v>596</v>
      </c>
      <c r="D301" s="47">
        <f>IF(D299&gt;=D6,D299-D6,0)</f>
        <v>0</v>
      </c>
      <c r="E301" s="47">
        <f>IF(E299&gt;=E6,E299-E6,0)</f>
        <v>0</v>
      </c>
      <c r="F301" s="32" t="str">
        <f t="shared" si="68"/>
        <v>-</v>
      </c>
    </row>
    <row r="302" spans="1:6" ht="12.75" customHeight="1" x14ac:dyDescent="0.2">
      <c r="A302" s="50">
        <v>92211</v>
      </c>
      <c r="B302" s="51" t="s">
        <v>597</v>
      </c>
      <c r="C302" s="213" t="s">
        <v>598</v>
      </c>
      <c r="D302" s="175">
        <v>3012.65</v>
      </c>
      <c r="E302" s="175">
        <v>0</v>
      </c>
      <c r="F302" s="32">
        <f t="shared" si="68"/>
        <v>0</v>
      </c>
    </row>
    <row r="303" spans="1:6" ht="12.75" customHeight="1" x14ac:dyDescent="0.2">
      <c r="A303" s="50">
        <v>92221</v>
      </c>
      <c r="B303" s="51" t="s">
        <v>599</v>
      </c>
      <c r="C303" s="213" t="s">
        <v>600</v>
      </c>
      <c r="D303" s="175">
        <v>0</v>
      </c>
      <c r="E303" s="175">
        <v>4318.83</v>
      </c>
      <c r="F303" s="32" t="str">
        <f t="shared" si="68"/>
        <v>-</v>
      </c>
    </row>
    <row r="304" spans="1:6" ht="12.75" customHeight="1" x14ac:dyDescent="0.2">
      <c r="A304" s="50">
        <v>96</v>
      </c>
      <c r="B304" s="199" t="s">
        <v>601</v>
      </c>
      <c r="C304" s="213" t="s">
        <v>602</v>
      </c>
      <c r="D304" s="175">
        <v>0</v>
      </c>
      <c r="E304" s="175"/>
      <c r="F304" s="32" t="str">
        <f t="shared" si="68"/>
        <v>-</v>
      </c>
    </row>
    <row r="305" spans="1:6" ht="12" x14ac:dyDescent="0.2">
      <c r="A305" s="50">
        <v>9661</v>
      </c>
      <c r="B305" s="199" t="s">
        <v>603</v>
      </c>
      <c r="C305" s="213" t="s">
        <v>604</v>
      </c>
      <c r="D305" s="175">
        <v>0</v>
      </c>
      <c r="E305" s="175"/>
      <c r="F305" s="32" t="str">
        <f t="shared" si="68"/>
        <v>-</v>
      </c>
    </row>
    <row r="306" spans="1:6" ht="12.75" customHeight="1" x14ac:dyDescent="0.2">
      <c r="A306" s="215" t="s">
        <v>605</v>
      </c>
      <c r="B306" s="165" t="s">
        <v>606</v>
      </c>
      <c r="C306" s="216" t="s">
        <v>605</v>
      </c>
      <c r="D306" s="177">
        <v>0</v>
      </c>
      <c r="E306" s="177"/>
      <c r="F306" s="48" t="str">
        <f t="shared" si="68"/>
        <v>-</v>
      </c>
    </row>
    <row r="307" spans="1:6" s="42" customFormat="1" ht="20.100000000000001" customHeight="1" x14ac:dyDescent="0.2">
      <c r="A307" s="288" t="s">
        <v>607</v>
      </c>
      <c r="B307" s="289"/>
      <c r="C307" s="152"/>
      <c r="D307" s="30"/>
      <c r="E307" s="30"/>
      <c r="F307" s="31"/>
    </row>
    <row r="308" spans="1:6" ht="12.75" customHeight="1" x14ac:dyDescent="0.2">
      <c r="A308" s="50">
        <v>7</v>
      </c>
      <c r="B308" s="51" t="s">
        <v>608</v>
      </c>
      <c r="C308" s="213" t="s">
        <v>609</v>
      </c>
      <c r="D308" s="47">
        <f t="shared" ref="D308:E308" si="71">D309+D321+D354+D358</f>
        <v>0</v>
      </c>
      <c r="E308" s="47">
        <f t="shared" si="71"/>
        <v>0</v>
      </c>
      <c r="F308" s="32" t="str">
        <f t="shared" ref="F308:F428" si="72">IF(D308&lt;&gt;0,IF(E308/D308&gt;=100,"&gt;&gt;100",E308/D308*100),"-")</f>
        <v>-</v>
      </c>
    </row>
    <row r="309" spans="1:6" ht="12.75" customHeight="1" x14ac:dyDescent="0.2">
      <c r="A309" s="50">
        <v>71</v>
      </c>
      <c r="B309" s="51" t="s">
        <v>610</v>
      </c>
      <c r="C309" s="213" t="s">
        <v>611</v>
      </c>
      <c r="D309" s="47">
        <f t="shared" ref="D309:E309" si="73">D310+D314</f>
        <v>0</v>
      </c>
      <c r="E309" s="47">
        <f t="shared" si="73"/>
        <v>0</v>
      </c>
      <c r="F309" s="32" t="str">
        <f t="shared" si="72"/>
        <v>-</v>
      </c>
    </row>
    <row r="310" spans="1:6" ht="24" x14ac:dyDescent="0.2">
      <c r="A310" s="50">
        <v>711</v>
      </c>
      <c r="B310" s="51" t="s">
        <v>612</v>
      </c>
      <c r="C310" s="213" t="s">
        <v>613</v>
      </c>
      <c r="D310" s="47">
        <f t="shared" ref="D310:E310" si="74">SUM(D311:D313)</f>
        <v>0</v>
      </c>
      <c r="E310" s="47">
        <f t="shared" si="74"/>
        <v>0</v>
      </c>
      <c r="F310" s="32" t="str">
        <f t="shared" si="72"/>
        <v>-</v>
      </c>
    </row>
    <row r="311" spans="1:6" ht="12.75" customHeight="1" x14ac:dyDescent="0.2">
      <c r="A311" s="50">
        <v>7111</v>
      </c>
      <c r="B311" s="51" t="s">
        <v>614</v>
      </c>
      <c r="C311" s="213" t="s">
        <v>615</v>
      </c>
      <c r="D311" s="175">
        <v>0</v>
      </c>
      <c r="E311" s="175"/>
      <c r="F311" s="32" t="str">
        <f t="shared" si="72"/>
        <v>-</v>
      </c>
    </row>
    <row r="312" spans="1:6" ht="12.75" customHeight="1" x14ac:dyDescent="0.2">
      <c r="A312" s="50">
        <v>7112</v>
      </c>
      <c r="B312" s="51" t="s">
        <v>616</v>
      </c>
      <c r="C312" s="213" t="s">
        <v>617</v>
      </c>
      <c r="D312" s="175">
        <v>0</v>
      </c>
      <c r="E312" s="175"/>
      <c r="F312" s="32" t="str">
        <f t="shared" si="72"/>
        <v>-</v>
      </c>
    </row>
    <row r="313" spans="1:6" ht="12.75" customHeight="1" x14ac:dyDescent="0.2">
      <c r="A313" s="50">
        <v>7113</v>
      </c>
      <c r="B313" s="51" t="s">
        <v>618</v>
      </c>
      <c r="C313" s="213" t="s">
        <v>619</v>
      </c>
      <c r="D313" s="175">
        <v>0</v>
      </c>
      <c r="E313" s="175"/>
      <c r="F313" s="32" t="str">
        <f t="shared" si="72"/>
        <v>-</v>
      </c>
    </row>
    <row r="314" spans="1:6" ht="12.75" customHeight="1" x14ac:dyDescent="0.2">
      <c r="A314" s="50">
        <v>712</v>
      </c>
      <c r="B314" s="51" t="s">
        <v>620</v>
      </c>
      <c r="C314" s="213" t="s">
        <v>621</v>
      </c>
      <c r="D314" s="47">
        <f t="shared" ref="D314:E314" si="75">SUM(D315:D320)</f>
        <v>0</v>
      </c>
      <c r="E314" s="47">
        <f t="shared" si="75"/>
        <v>0</v>
      </c>
      <c r="F314" s="32" t="str">
        <f t="shared" si="72"/>
        <v>-</v>
      </c>
    </row>
    <row r="315" spans="1:6" ht="12.75" customHeight="1" x14ac:dyDescent="0.2">
      <c r="A315" s="50">
        <v>7121</v>
      </c>
      <c r="B315" s="51" t="s">
        <v>622</v>
      </c>
      <c r="C315" s="213" t="s">
        <v>623</v>
      </c>
      <c r="D315" s="175">
        <v>0</v>
      </c>
      <c r="E315" s="175"/>
      <c r="F315" s="32" t="str">
        <f t="shared" si="72"/>
        <v>-</v>
      </c>
    </row>
    <row r="316" spans="1:6" ht="12.75" customHeight="1" x14ac:dyDescent="0.2">
      <c r="A316" s="50">
        <v>7122</v>
      </c>
      <c r="B316" s="51" t="s">
        <v>624</v>
      </c>
      <c r="C316" s="213" t="s">
        <v>625</v>
      </c>
      <c r="D316" s="175">
        <v>0</v>
      </c>
      <c r="E316" s="175"/>
      <c r="F316" s="32" t="str">
        <f t="shared" si="72"/>
        <v>-</v>
      </c>
    </row>
    <row r="317" spans="1:6" ht="12.75" customHeight="1" x14ac:dyDescent="0.2">
      <c r="A317" s="50">
        <v>7123</v>
      </c>
      <c r="B317" s="51" t="s">
        <v>626</v>
      </c>
      <c r="C317" s="213" t="s">
        <v>627</v>
      </c>
      <c r="D317" s="175">
        <v>0</v>
      </c>
      <c r="E317" s="175"/>
      <c r="F317" s="32" t="str">
        <f t="shared" si="72"/>
        <v>-</v>
      </c>
    </row>
    <row r="318" spans="1:6" ht="12.75" customHeight="1" x14ac:dyDescent="0.2">
      <c r="A318" s="50">
        <v>7124</v>
      </c>
      <c r="B318" s="51" t="s">
        <v>628</v>
      </c>
      <c r="C318" s="213" t="s">
        <v>629</v>
      </c>
      <c r="D318" s="175">
        <v>0</v>
      </c>
      <c r="E318" s="175"/>
      <c r="F318" s="32" t="str">
        <f t="shared" si="72"/>
        <v>-</v>
      </c>
    </row>
    <row r="319" spans="1:6" ht="12.75" customHeight="1" x14ac:dyDescent="0.2">
      <c r="A319" s="50">
        <v>7125</v>
      </c>
      <c r="B319" s="51" t="s">
        <v>630</v>
      </c>
      <c r="C319" s="213" t="s">
        <v>631</v>
      </c>
      <c r="D319" s="175">
        <v>0</v>
      </c>
      <c r="E319" s="175"/>
      <c r="F319" s="32" t="str">
        <f t="shared" si="72"/>
        <v>-</v>
      </c>
    </row>
    <row r="320" spans="1:6" ht="12.75" customHeight="1" x14ac:dyDescent="0.2">
      <c r="A320" s="50">
        <v>7126</v>
      </c>
      <c r="B320" s="51" t="s">
        <v>632</v>
      </c>
      <c r="C320" s="213" t="s">
        <v>633</v>
      </c>
      <c r="D320" s="175">
        <v>0</v>
      </c>
      <c r="E320" s="175"/>
      <c r="F320" s="32" t="str">
        <f t="shared" si="72"/>
        <v>-</v>
      </c>
    </row>
    <row r="321" spans="1:6" ht="24" x14ac:dyDescent="0.2">
      <c r="A321" s="50">
        <v>72</v>
      </c>
      <c r="B321" s="164" t="s">
        <v>634</v>
      </c>
      <c r="C321" s="213" t="s">
        <v>635</v>
      </c>
      <c r="D321" s="47">
        <f t="shared" ref="D321:E321" si="76">D322+D327+D336+D341+D346+D349</f>
        <v>0</v>
      </c>
      <c r="E321" s="47">
        <f t="shared" si="76"/>
        <v>0</v>
      </c>
      <c r="F321" s="32" t="str">
        <f t="shared" si="72"/>
        <v>-</v>
      </c>
    </row>
    <row r="322" spans="1:6" ht="12.75" customHeight="1" x14ac:dyDescent="0.2">
      <c r="A322" s="50">
        <v>721</v>
      </c>
      <c r="B322" s="51" t="s">
        <v>636</v>
      </c>
      <c r="C322" s="213" t="s">
        <v>637</v>
      </c>
      <c r="D322" s="47">
        <f t="shared" ref="D322:E322" si="77">SUM(D323:D326)</f>
        <v>0</v>
      </c>
      <c r="E322" s="47">
        <f t="shared" si="77"/>
        <v>0</v>
      </c>
      <c r="F322" s="32" t="str">
        <f t="shared" si="72"/>
        <v>-</v>
      </c>
    </row>
    <row r="323" spans="1:6" ht="12.75" customHeight="1" x14ac:dyDescent="0.2">
      <c r="A323" s="50">
        <v>7211</v>
      </c>
      <c r="B323" s="51" t="s">
        <v>638</v>
      </c>
      <c r="C323" s="213" t="s">
        <v>639</v>
      </c>
      <c r="D323" s="175">
        <v>0</v>
      </c>
      <c r="E323" s="175"/>
      <c r="F323" s="32" t="str">
        <f t="shared" si="72"/>
        <v>-</v>
      </c>
    </row>
    <row r="324" spans="1:6" ht="12.75" customHeight="1" x14ac:dyDescent="0.2">
      <c r="A324" s="50">
        <v>7212</v>
      </c>
      <c r="B324" s="51" t="s">
        <v>640</v>
      </c>
      <c r="C324" s="213" t="s">
        <v>641</v>
      </c>
      <c r="D324" s="175">
        <v>0</v>
      </c>
      <c r="E324" s="175"/>
      <c r="F324" s="32" t="str">
        <f t="shared" si="72"/>
        <v>-</v>
      </c>
    </row>
    <row r="325" spans="1:6" ht="12.75" customHeight="1" x14ac:dyDescent="0.2">
      <c r="A325" s="50">
        <v>7213</v>
      </c>
      <c r="B325" s="51" t="s">
        <v>642</v>
      </c>
      <c r="C325" s="213" t="s">
        <v>643</v>
      </c>
      <c r="D325" s="175">
        <v>0</v>
      </c>
      <c r="E325" s="175"/>
      <c r="F325" s="32" t="str">
        <f t="shared" si="72"/>
        <v>-</v>
      </c>
    </row>
    <row r="326" spans="1:6" ht="12.75" customHeight="1" x14ac:dyDescent="0.2">
      <c r="A326" s="50">
        <v>7214</v>
      </c>
      <c r="B326" s="51" t="s">
        <v>644</v>
      </c>
      <c r="C326" s="213" t="s">
        <v>645</v>
      </c>
      <c r="D326" s="175">
        <v>0</v>
      </c>
      <c r="E326" s="175"/>
      <c r="F326" s="32" t="str">
        <f t="shared" si="72"/>
        <v>-</v>
      </c>
    </row>
    <row r="327" spans="1:6" ht="12.75" customHeight="1" x14ac:dyDescent="0.2">
      <c r="A327" s="50">
        <v>722</v>
      </c>
      <c r="B327" s="51" t="s">
        <v>646</v>
      </c>
      <c r="C327" s="213" t="s">
        <v>647</v>
      </c>
      <c r="D327" s="47">
        <f t="shared" ref="D327:E327" si="78">SUM(D328:D335)</f>
        <v>0</v>
      </c>
      <c r="E327" s="47">
        <f t="shared" si="78"/>
        <v>0</v>
      </c>
      <c r="F327" s="32" t="str">
        <f t="shared" si="72"/>
        <v>-</v>
      </c>
    </row>
    <row r="328" spans="1:6" ht="12.75" customHeight="1" x14ac:dyDescent="0.2">
      <c r="A328" s="50">
        <v>7221</v>
      </c>
      <c r="B328" s="51" t="s">
        <v>648</v>
      </c>
      <c r="C328" s="213" t="s">
        <v>649</v>
      </c>
      <c r="D328" s="175">
        <v>0</v>
      </c>
      <c r="E328" s="175"/>
      <c r="F328" s="32" t="str">
        <f t="shared" si="72"/>
        <v>-</v>
      </c>
    </row>
    <row r="329" spans="1:6" ht="12.75" customHeight="1" x14ac:dyDescent="0.2">
      <c r="A329" s="50">
        <v>7222</v>
      </c>
      <c r="B329" s="51" t="s">
        <v>650</v>
      </c>
      <c r="C329" s="213" t="s">
        <v>651</v>
      </c>
      <c r="D329" s="175">
        <v>0</v>
      </c>
      <c r="E329" s="175"/>
      <c r="F329" s="32" t="str">
        <f t="shared" si="72"/>
        <v>-</v>
      </c>
    </row>
    <row r="330" spans="1:6" ht="12.75" customHeight="1" x14ac:dyDescent="0.2">
      <c r="A330" s="50">
        <v>7223</v>
      </c>
      <c r="B330" s="51" t="s">
        <v>652</v>
      </c>
      <c r="C330" s="213" t="s">
        <v>653</v>
      </c>
      <c r="D330" s="175">
        <v>0</v>
      </c>
      <c r="E330" s="175"/>
      <c r="F330" s="32" t="str">
        <f t="shared" si="72"/>
        <v>-</v>
      </c>
    </row>
    <row r="331" spans="1:6" ht="12.75" customHeight="1" x14ac:dyDescent="0.2">
      <c r="A331" s="50">
        <v>7224</v>
      </c>
      <c r="B331" s="51" t="s">
        <v>654</v>
      </c>
      <c r="C331" s="213" t="s">
        <v>655</v>
      </c>
      <c r="D331" s="175">
        <v>0</v>
      </c>
      <c r="E331" s="175"/>
      <c r="F331" s="32" t="str">
        <f t="shared" si="72"/>
        <v>-</v>
      </c>
    </row>
    <row r="332" spans="1:6" ht="12.75" customHeight="1" x14ac:dyDescent="0.2">
      <c r="A332" s="57">
        <v>7225</v>
      </c>
      <c r="B332" s="52" t="s">
        <v>656</v>
      </c>
      <c r="C332" s="238" t="s">
        <v>657</v>
      </c>
      <c r="D332" s="173">
        <v>0</v>
      </c>
      <c r="E332" s="173"/>
      <c r="F332" s="32" t="str">
        <f t="shared" si="72"/>
        <v>-</v>
      </c>
    </row>
    <row r="333" spans="1:6" ht="12.75" customHeight="1" x14ac:dyDescent="0.2">
      <c r="A333" s="50">
        <v>7226</v>
      </c>
      <c r="B333" s="51" t="s">
        <v>658</v>
      </c>
      <c r="C333" s="213" t="s">
        <v>659</v>
      </c>
      <c r="D333" s="175">
        <v>0</v>
      </c>
      <c r="E333" s="175"/>
      <c r="F333" s="32" t="str">
        <f t="shared" si="72"/>
        <v>-</v>
      </c>
    </row>
    <row r="334" spans="1:6" ht="12.75" customHeight="1" x14ac:dyDescent="0.2">
      <c r="A334" s="50">
        <v>7227</v>
      </c>
      <c r="B334" s="51" t="s">
        <v>660</v>
      </c>
      <c r="C334" s="213" t="s">
        <v>661</v>
      </c>
      <c r="D334" s="175">
        <v>0</v>
      </c>
      <c r="E334" s="175"/>
      <c r="F334" s="32" t="str">
        <f t="shared" si="72"/>
        <v>-</v>
      </c>
    </row>
    <row r="335" spans="1:6" ht="12.75" customHeight="1" x14ac:dyDescent="0.2">
      <c r="A335" s="50" t="s">
        <v>662</v>
      </c>
      <c r="B335" s="51" t="s">
        <v>663</v>
      </c>
      <c r="C335" s="213" t="s">
        <v>662</v>
      </c>
      <c r="D335" s="175">
        <v>0</v>
      </c>
      <c r="E335" s="175"/>
      <c r="F335" s="32" t="str">
        <f t="shared" si="72"/>
        <v>-</v>
      </c>
    </row>
    <row r="336" spans="1:6" ht="12.75" customHeight="1" x14ac:dyDescent="0.2">
      <c r="A336" s="50">
        <v>723</v>
      </c>
      <c r="B336" s="164" t="s">
        <v>664</v>
      </c>
      <c r="C336" s="213" t="s">
        <v>665</v>
      </c>
      <c r="D336" s="47">
        <f t="shared" ref="D336:E336" si="79">SUM(D337:D340)</f>
        <v>0</v>
      </c>
      <c r="E336" s="47">
        <f t="shared" si="79"/>
        <v>0</v>
      </c>
      <c r="F336" s="32" t="str">
        <f t="shared" si="72"/>
        <v>-</v>
      </c>
    </row>
    <row r="337" spans="1:6" ht="12.75" customHeight="1" x14ac:dyDescent="0.2">
      <c r="A337" s="50">
        <v>7231</v>
      </c>
      <c r="B337" s="51" t="s">
        <v>666</v>
      </c>
      <c r="C337" s="213" t="s">
        <v>667</v>
      </c>
      <c r="D337" s="175">
        <v>0</v>
      </c>
      <c r="E337" s="175"/>
      <c r="F337" s="32" t="str">
        <f t="shared" si="72"/>
        <v>-</v>
      </c>
    </row>
    <row r="338" spans="1:6" ht="12.75" customHeight="1" x14ac:dyDescent="0.2">
      <c r="A338" s="50">
        <v>7232</v>
      </c>
      <c r="B338" s="51" t="s">
        <v>668</v>
      </c>
      <c r="C338" s="213" t="s">
        <v>669</v>
      </c>
      <c r="D338" s="175">
        <v>0</v>
      </c>
      <c r="E338" s="175"/>
      <c r="F338" s="32" t="str">
        <f t="shared" si="72"/>
        <v>-</v>
      </c>
    </row>
    <row r="339" spans="1:6" ht="12.75" customHeight="1" x14ac:dyDescent="0.2">
      <c r="A339" s="50">
        <v>7233</v>
      </c>
      <c r="B339" s="51" t="s">
        <v>670</v>
      </c>
      <c r="C339" s="213" t="s">
        <v>671</v>
      </c>
      <c r="D339" s="175">
        <v>0</v>
      </c>
      <c r="E339" s="175"/>
      <c r="F339" s="32" t="str">
        <f t="shared" si="72"/>
        <v>-</v>
      </c>
    </row>
    <row r="340" spans="1:6" ht="12.75" customHeight="1" x14ac:dyDescent="0.2">
      <c r="A340" s="50">
        <v>7234</v>
      </c>
      <c r="B340" s="164" t="s">
        <v>672</v>
      </c>
      <c r="C340" s="213" t="s">
        <v>673</v>
      </c>
      <c r="D340" s="175">
        <v>0</v>
      </c>
      <c r="E340" s="175"/>
      <c r="F340" s="32" t="str">
        <f t="shared" si="72"/>
        <v>-</v>
      </c>
    </row>
    <row r="341" spans="1:6" ht="24" x14ac:dyDescent="0.2">
      <c r="A341" s="50">
        <v>724</v>
      </c>
      <c r="B341" s="164" t="s">
        <v>674</v>
      </c>
      <c r="C341" s="213" t="s">
        <v>675</v>
      </c>
      <c r="D341" s="47">
        <f t="shared" ref="D341:E341" si="80">SUM(D342:D345)</f>
        <v>0</v>
      </c>
      <c r="E341" s="47">
        <f t="shared" si="80"/>
        <v>0</v>
      </c>
      <c r="F341" s="32" t="str">
        <f t="shared" si="72"/>
        <v>-</v>
      </c>
    </row>
    <row r="342" spans="1:6" ht="12.75" customHeight="1" x14ac:dyDescent="0.2">
      <c r="A342" s="50">
        <v>7241</v>
      </c>
      <c r="B342" s="51" t="s">
        <v>676</v>
      </c>
      <c r="C342" s="213" t="s">
        <v>677</v>
      </c>
      <c r="D342" s="175">
        <v>0</v>
      </c>
      <c r="E342" s="175"/>
      <c r="F342" s="32" t="str">
        <f t="shared" si="72"/>
        <v>-</v>
      </c>
    </row>
    <row r="343" spans="1:6" ht="12.75" customHeight="1" x14ac:dyDescent="0.2">
      <c r="A343" s="50">
        <v>7242</v>
      </c>
      <c r="B343" s="51" t="s">
        <v>678</v>
      </c>
      <c r="C343" s="213" t="s">
        <v>679</v>
      </c>
      <c r="D343" s="175">
        <v>0</v>
      </c>
      <c r="E343" s="175"/>
      <c r="F343" s="32" t="str">
        <f t="shared" si="72"/>
        <v>-</v>
      </c>
    </row>
    <row r="344" spans="1:6" ht="12.75" customHeight="1" x14ac:dyDescent="0.2">
      <c r="A344" s="50">
        <v>7243</v>
      </c>
      <c r="B344" s="51" t="s">
        <v>680</v>
      </c>
      <c r="C344" s="213" t="s">
        <v>681</v>
      </c>
      <c r="D344" s="175">
        <v>0</v>
      </c>
      <c r="E344" s="175"/>
      <c r="F344" s="32" t="str">
        <f t="shared" si="72"/>
        <v>-</v>
      </c>
    </row>
    <row r="345" spans="1:6" ht="12.75" customHeight="1" x14ac:dyDescent="0.2">
      <c r="A345" s="50">
        <v>7244</v>
      </c>
      <c r="B345" s="51" t="s">
        <v>682</v>
      </c>
      <c r="C345" s="213" t="s">
        <v>683</v>
      </c>
      <c r="D345" s="175">
        <v>0</v>
      </c>
      <c r="E345" s="175"/>
      <c r="F345" s="32" t="str">
        <f t="shared" si="72"/>
        <v>-</v>
      </c>
    </row>
    <row r="346" spans="1:6" ht="12.75" customHeight="1" x14ac:dyDescent="0.2">
      <c r="A346" s="50">
        <v>725</v>
      </c>
      <c r="B346" s="51" t="s">
        <v>684</v>
      </c>
      <c r="C346" s="213" t="s">
        <v>685</v>
      </c>
      <c r="D346" s="47">
        <f t="shared" ref="D346:E346" si="81">SUM(D347:D348)</f>
        <v>0</v>
      </c>
      <c r="E346" s="47">
        <f t="shared" si="81"/>
        <v>0</v>
      </c>
      <c r="F346" s="32" t="str">
        <f t="shared" si="72"/>
        <v>-</v>
      </c>
    </row>
    <row r="347" spans="1:6" ht="12.75" customHeight="1" x14ac:dyDescent="0.2">
      <c r="A347" s="50">
        <v>7251</v>
      </c>
      <c r="B347" s="51" t="s">
        <v>686</v>
      </c>
      <c r="C347" s="213" t="s">
        <v>687</v>
      </c>
      <c r="D347" s="175">
        <v>0</v>
      </c>
      <c r="E347" s="175"/>
      <c r="F347" s="32" t="str">
        <f t="shared" si="72"/>
        <v>-</v>
      </c>
    </row>
    <row r="348" spans="1:6" ht="12.75" customHeight="1" x14ac:dyDescent="0.2">
      <c r="A348" s="50">
        <v>7252</v>
      </c>
      <c r="B348" s="51" t="s">
        <v>688</v>
      </c>
      <c r="C348" s="213" t="s">
        <v>689</v>
      </c>
      <c r="D348" s="175">
        <v>0</v>
      </c>
      <c r="E348" s="175"/>
      <c r="F348" s="32" t="str">
        <f t="shared" si="72"/>
        <v>-</v>
      </c>
    </row>
    <row r="349" spans="1:6" ht="12.75" customHeight="1" x14ac:dyDescent="0.2">
      <c r="A349" s="50">
        <v>726</v>
      </c>
      <c r="B349" s="51" t="s">
        <v>690</v>
      </c>
      <c r="C349" s="213" t="s">
        <v>691</v>
      </c>
      <c r="D349" s="47">
        <f t="shared" ref="D349:E349" si="82">SUM(D350:D353)</f>
        <v>0</v>
      </c>
      <c r="E349" s="47">
        <f t="shared" si="82"/>
        <v>0</v>
      </c>
      <c r="F349" s="32" t="str">
        <f t="shared" si="72"/>
        <v>-</v>
      </c>
    </row>
    <row r="350" spans="1:6" ht="12.75" customHeight="1" x14ac:dyDescent="0.2">
      <c r="A350" s="50">
        <v>7261</v>
      </c>
      <c r="B350" s="51" t="s">
        <v>692</v>
      </c>
      <c r="C350" s="213" t="s">
        <v>693</v>
      </c>
      <c r="D350" s="175">
        <v>0</v>
      </c>
      <c r="E350" s="175"/>
      <c r="F350" s="32" t="str">
        <f t="shared" si="72"/>
        <v>-</v>
      </c>
    </row>
    <row r="351" spans="1:6" ht="12.75" customHeight="1" x14ac:dyDescent="0.2">
      <c r="A351" s="50">
        <v>7262</v>
      </c>
      <c r="B351" s="51" t="s">
        <v>694</v>
      </c>
      <c r="C351" s="213" t="s">
        <v>695</v>
      </c>
      <c r="D351" s="175">
        <v>0</v>
      </c>
      <c r="E351" s="175"/>
      <c r="F351" s="32" t="str">
        <f t="shared" si="72"/>
        <v>-</v>
      </c>
    </row>
    <row r="352" spans="1:6" ht="12.75" customHeight="1" x14ac:dyDescent="0.2">
      <c r="A352" s="50">
        <v>7263</v>
      </c>
      <c r="B352" s="51" t="s">
        <v>696</v>
      </c>
      <c r="C352" s="213" t="s">
        <v>697</v>
      </c>
      <c r="D352" s="175">
        <v>0</v>
      </c>
      <c r="E352" s="175"/>
      <c r="F352" s="32" t="str">
        <f t="shared" si="72"/>
        <v>-</v>
      </c>
    </row>
    <row r="353" spans="1:6" ht="12.75" customHeight="1" x14ac:dyDescent="0.2">
      <c r="A353" s="50">
        <v>7264</v>
      </c>
      <c r="B353" s="51" t="s">
        <v>698</v>
      </c>
      <c r="C353" s="213" t="s">
        <v>699</v>
      </c>
      <c r="D353" s="175">
        <v>0</v>
      </c>
      <c r="E353" s="175"/>
      <c r="F353" s="32" t="str">
        <f t="shared" si="72"/>
        <v>-</v>
      </c>
    </row>
    <row r="354" spans="1:6" ht="24" x14ac:dyDescent="0.2">
      <c r="A354" s="50">
        <v>73</v>
      </c>
      <c r="B354" s="51" t="s">
        <v>700</v>
      </c>
      <c r="C354" s="213" t="s">
        <v>701</v>
      </c>
      <c r="D354" s="47">
        <f t="shared" ref="D354:E354" si="83">D355</f>
        <v>0</v>
      </c>
      <c r="E354" s="47">
        <f t="shared" si="83"/>
        <v>0</v>
      </c>
      <c r="F354" s="32" t="str">
        <f t="shared" si="72"/>
        <v>-</v>
      </c>
    </row>
    <row r="355" spans="1:6" ht="24" x14ac:dyDescent="0.2">
      <c r="A355" s="50">
        <v>731</v>
      </c>
      <c r="B355" s="51" t="s">
        <v>702</v>
      </c>
      <c r="C355" s="213" t="s">
        <v>703</v>
      </c>
      <c r="D355" s="47">
        <f t="shared" ref="D355:E355" si="84">SUM(D356:D357)</f>
        <v>0</v>
      </c>
      <c r="E355" s="47">
        <f t="shared" si="84"/>
        <v>0</v>
      </c>
      <c r="F355" s="32" t="str">
        <f t="shared" si="72"/>
        <v>-</v>
      </c>
    </row>
    <row r="356" spans="1:6" ht="12.75" customHeight="1" x14ac:dyDescent="0.2">
      <c r="A356" s="50">
        <v>7311</v>
      </c>
      <c r="B356" s="51" t="s">
        <v>704</v>
      </c>
      <c r="C356" s="213" t="s">
        <v>705</v>
      </c>
      <c r="D356" s="175">
        <v>0</v>
      </c>
      <c r="E356" s="175"/>
      <c r="F356" s="32" t="str">
        <f t="shared" si="72"/>
        <v>-</v>
      </c>
    </row>
    <row r="357" spans="1:6" ht="12.75" customHeight="1" x14ac:dyDescent="0.2">
      <c r="A357" s="50">
        <v>7312</v>
      </c>
      <c r="B357" s="51" t="s">
        <v>706</v>
      </c>
      <c r="C357" s="213" t="s">
        <v>707</v>
      </c>
      <c r="D357" s="175">
        <v>0</v>
      </c>
      <c r="E357" s="175"/>
      <c r="F357" s="32" t="str">
        <f t="shared" si="72"/>
        <v>-</v>
      </c>
    </row>
    <row r="358" spans="1:6" ht="12.75" customHeight="1" x14ac:dyDescent="0.2">
      <c r="A358" s="50">
        <v>74</v>
      </c>
      <c r="B358" s="51" t="s">
        <v>708</v>
      </c>
      <c r="C358" s="213" t="s">
        <v>709</v>
      </c>
      <c r="D358" s="47">
        <f t="shared" ref="D358:E358" si="85">D359</f>
        <v>0</v>
      </c>
      <c r="E358" s="47">
        <f t="shared" si="85"/>
        <v>0</v>
      </c>
      <c r="F358" s="32" t="str">
        <f t="shared" si="72"/>
        <v>-</v>
      </c>
    </row>
    <row r="359" spans="1:6" ht="12.75" customHeight="1" x14ac:dyDescent="0.2">
      <c r="A359" s="50">
        <v>741</v>
      </c>
      <c r="B359" s="51" t="s">
        <v>710</v>
      </c>
      <c r="C359" s="213" t="s">
        <v>711</v>
      </c>
      <c r="D359" s="175">
        <v>0</v>
      </c>
      <c r="E359" s="175"/>
      <c r="F359" s="32" t="str">
        <f t="shared" si="72"/>
        <v>-</v>
      </c>
    </row>
    <row r="360" spans="1:6" ht="12.75" customHeight="1" x14ac:dyDescent="0.2">
      <c r="A360" s="50">
        <v>4</v>
      </c>
      <c r="B360" s="51" t="s">
        <v>712</v>
      </c>
      <c r="C360" s="213" t="s">
        <v>713</v>
      </c>
      <c r="D360" s="47">
        <f t="shared" ref="D360:E360" si="86">D361+D373+D406+D410+D412</f>
        <v>10331.5</v>
      </c>
      <c r="E360" s="47">
        <f t="shared" si="86"/>
        <v>11203.91</v>
      </c>
      <c r="F360" s="32">
        <f t="shared" si="72"/>
        <v>108.4441755795383</v>
      </c>
    </row>
    <row r="361" spans="1:6" ht="12.75" customHeight="1" x14ac:dyDescent="0.2">
      <c r="A361" s="50">
        <v>41</v>
      </c>
      <c r="B361" s="51" t="s">
        <v>714</v>
      </c>
      <c r="C361" s="213" t="s">
        <v>715</v>
      </c>
      <c r="D361" s="47">
        <f t="shared" ref="D361:E361" si="87">D362+D366</f>
        <v>0</v>
      </c>
      <c r="E361" s="47">
        <f t="shared" si="87"/>
        <v>0</v>
      </c>
      <c r="F361" s="32" t="str">
        <f t="shared" si="72"/>
        <v>-</v>
      </c>
    </row>
    <row r="362" spans="1:6" ht="12.75" customHeight="1" x14ac:dyDescent="0.2">
      <c r="A362" s="50">
        <v>411</v>
      </c>
      <c r="B362" s="51" t="s">
        <v>716</v>
      </c>
      <c r="C362" s="213" t="s">
        <v>717</v>
      </c>
      <c r="D362" s="47">
        <f t="shared" ref="D362:E362" si="88">SUM(D363:D365)</f>
        <v>0</v>
      </c>
      <c r="E362" s="47">
        <f t="shared" si="88"/>
        <v>0</v>
      </c>
      <c r="F362" s="32" t="str">
        <f t="shared" si="72"/>
        <v>-</v>
      </c>
    </row>
    <row r="363" spans="1:6" ht="12.75" customHeight="1" x14ac:dyDescent="0.2">
      <c r="A363" s="50">
        <v>4111</v>
      </c>
      <c r="B363" s="51" t="s">
        <v>614</v>
      </c>
      <c r="C363" s="213" t="s">
        <v>718</v>
      </c>
      <c r="D363" s="175">
        <v>0</v>
      </c>
      <c r="E363" s="175"/>
      <c r="F363" s="32" t="str">
        <f t="shared" si="72"/>
        <v>-</v>
      </c>
    </row>
    <row r="364" spans="1:6" ht="12.75" customHeight="1" x14ac:dyDescent="0.2">
      <c r="A364" s="50">
        <v>4112</v>
      </c>
      <c r="B364" s="51" t="s">
        <v>616</v>
      </c>
      <c r="C364" s="213" t="s">
        <v>719</v>
      </c>
      <c r="D364" s="175">
        <v>0</v>
      </c>
      <c r="E364" s="175"/>
      <c r="F364" s="32" t="str">
        <f t="shared" si="72"/>
        <v>-</v>
      </c>
    </row>
    <row r="365" spans="1:6" ht="12.75" customHeight="1" x14ac:dyDescent="0.2">
      <c r="A365" s="50">
        <v>4113</v>
      </c>
      <c r="B365" s="51" t="s">
        <v>720</v>
      </c>
      <c r="C365" s="213" t="s">
        <v>721</v>
      </c>
      <c r="D365" s="175">
        <v>0</v>
      </c>
      <c r="E365" s="175"/>
      <c r="F365" s="32" t="str">
        <f t="shared" si="72"/>
        <v>-</v>
      </c>
    </row>
    <row r="366" spans="1:6" ht="12.75" customHeight="1" x14ac:dyDescent="0.2">
      <c r="A366" s="50">
        <v>412</v>
      </c>
      <c r="B366" s="51" t="s">
        <v>722</v>
      </c>
      <c r="C366" s="213" t="s">
        <v>723</v>
      </c>
      <c r="D366" s="47">
        <f t="shared" ref="D366:E366" si="89">SUM(D367:D372)</f>
        <v>0</v>
      </c>
      <c r="E366" s="47">
        <f t="shared" si="89"/>
        <v>0</v>
      </c>
      <c r="F366" s="32" t="str">
        <f t="shared" si="72"/>
        <v>-</v>
      </c>
    </row>
    <row r="367" spans="1:6" ht="12.75" customHeight="1" x14ac:dyDescent="0.2">
      <c r="A367" s="50">
        <v>4121</v>
      </c>
      <c r="B367" s="51" t="s">
        <v>622</v>
      </c>
      <c r="C367" s="213" t="s">
        <v>724</v>
      </c>
      <c r="D367" s="175">
        <v>0</v>
      </c>
      <c r="E367" s="175"/>
      <c r="F367" s="32" t="str">
        <f t="shared" si="72"/>
        <v>-</v>
      </c>
    </row>
    <row r="368" spans="1:6" ht="12.75" customHeight="1" x14ac:dyDescent="0.2">
      <c r="A368" s="50">
        <v>4122</v>
      </c>
      <c r="B368" s="51" t="s">
        <v>624</v>
      </c>
      <c r="C368" s="213" t="s">
        <v>725</v>
      </c>
      <c r="D368" s="175">
        <v>0</v>
      </c>
      <c r="E368" s="175"/>
      <c r="F368" s="32" t="str">
        <f t="shared" si="72"/>
        <v>-</v>
      </c>
    </row>
    <row r="369" spans="1:6" ht="12.75" customHeight="1" x14ac:dyDescent="0.2">
      <c r="A369" s="50">
        <v>4123</v>
      </c>
      <c r="B369" s="51" t="s">
        <v>626</v>
      </c>
      <c r="C369" s="213" t="s">
        <v>726</v>
      </c>
      <c r="D369" s="175">
        <v>0</v>
      </c>
      <c r="E369" s="175"/>
      <c r="F369" s="32" t="str">
        <f t="shared" si="72"/>
        <v>-</v>
      </c>
    </row>
    <row r="370" spans="1:6" ht="12.75" customHeight="1" x14ac:dyDescent="0.2">
      <c r="A370" s="50">
        <v>4124</v>
      </c>
      <c r="B370" s="51" t="s">
        <v>628</v>
      </c>
      <c r="C370" s="213" t="s">
        <v>727</v>
      </c>
      <c r="D370" s="175">
        <v>0</v>
      </c>
      <c r="E370" s="175"/>
      <c r="F370" s="32" t="str">
        <f t="shared" si="72"/>
        <v>-</v>
      </c>
    </row>
    <row r="371" spans="1:6" ht="12.75" customHeight="1" x14ac:dyDescent="0.2">
      <c r="A371" s="50">
        <v>4125</v>
      </c>
      <c r="B371" s="51" t="s">
        <v>630</v>
      </c>
      <c r="C371" s="213" t="s">
        <v>728</v>
      </c>
      <c r="D371" s="175">
        <v>0</v>
      </c>
      <c r="E371" s="175"/>
      <c r="F371" s="32" t="str">
        <f t="shared" si="72"/>
        <v>-</v>
      </c>
    </row>
    <row r="372" spans="1:6" ht="12.75" customHeight="1" x14ac:dyDescent="0.2">
      <c r="A372" s="50">
        <v>4126</v>
      </c>
      <c r="B372" s="51" t="s">
        <v>632</v>
      </c>
      <c r="C372" s="213" t="s">
        <v>729</v>
      </c>
      <c r="D372" s="175">
        <v>0</v>
      </c>
      <c r="E372" s="175"/>
      <c r="F372" s="32" t="str">
        <f t="shared" si="72"/>
        <v>-</v>
      </c>
    </row>
    <row r="373" spans="1:6" ht="24" x14ac:dyDescent="0.2">
      <c r="A373" s="50">
        <v>42</v>
      </c>
      <c r="B373" s="164" t="s">
        <v>730</v>
      </c>
      <c r="C373" s="213" t="s">
        <v>731</v>
      </c>
      <c r="D373" s="47">
        <f t="shared" ref="D373:E373" si="90">D374+D379+D388+D393+D398+D401</f>
        <v>10331.5</v>
      </c>
      <c r="E373" s="47">
        <f t="shared" si="90"/>
        <v>11203.91</v>
      </c>
      <c r="F373" s="32">
        <f t="shared" si="72"/>
        <v>108.4441755795383</v>
      </c>
    </row>
    <row r="374" spans="1:6" ht="12.75" customHeight="1" x14ac:dyDescent="0.2">
      <c r="A374" s="50">
        <v>421</v>
      </c>
      <c r="B374" s="51" t="s">
        <v>732</v>
      </c>
      <c r="C374" s="213" t="s">
        <v>733</v>
      </c>
      <c r="D374" s="47">
        <f t="shared" ref="D374:E374" si="91">SUM(D375:D378)</f>
        <v>0</v>
      </c>
      <c r="E374" s="47">
        <f t="shared" si="91"/>
        <v>0</v>
      </c>
      <c r="F374" s="32" t="str">
        <f t="shared" si="72"/>
        <v>-</v>
      </c>
    </row>
    <row r="375" spans="1:6" ht="12.75" customHeight="1" x14ac:dyDescent="0.2">
      <c r="A375" s="50">
        <v>4211</v>
      </c>
      <c r="B375" s="51" t="s">
        <v>638</v>
      </c>
      <c r="C375" s="213" t="s">
        <v>734</v>
      </c>
      <c r="D375" s="175">
        <v>0</v>
      </c>
      <c r="E375" s="175"/>
      <c r="F375" s="32" t="str">
        <f t="shared" si="72"/>
        <v>-</v>
      </c>
    </row>
    <row r="376" spans="1:6" ht="12.75" customHeight="1" x14ac:dyDescent="0.2">
      <c r="A376" s="50">
        <v>4212</v>
      </c>
      <c r="B376" s="51" t="s">
        <v>640</v>
      </c>
      <c r="C376" s="213" t="s">
        <v>735</v>
      </c>
      <c r="D376" s="175">
        <v>0</v>
      </c>
      <c r="E376" s="175"/>
      <c r="F376" s="32" t="str">
        <f t="shared" si="72"/>
        <v>-</v>
      </c>
    </row>
    <row r="377" spans="1:6" ht="12.75" customHeight="1" x14ac:dyDescent="0.2">
      <c r="A377" s="50">
        <v>4213</v>
      </c>
      <c r="B377" s="51" t="s">
        <v>642</v>
      </c>
      <c r="C377" s="213" t="s">
        <v>736</v>
      </c>
      <c r="D377" s="175">
        <v>0</v>
      </c>
      <c r="E377" s="175"/>
      <c r="F377" s="32" t="str">
        <f t="shared" si="72"/>
        <v>-</v>
      </c>
    </row>
    <row r="378" spans="1:6" ht="12.75" customHeight="1" x14ac:dyDescent="0.2">
      <c r="A378" s="50">
        <v>4214</v>
      </c>
      <c r="B378" s="51" t="s">
        <v>644</v>
      </c>
      <c r="C378" s="213" t="s">
        <v>737</v>
      </c>
      <c r="D378" s="175">
        <v>0</v>
      </c>
      <c r="E378" s="175"/>
      <c r="F378" s="32" t="str">
        <f t="shared" si="72"/>
        <v>-</v>
      </c>
    </row>
    <row r="379" spans="1:6" ht="12.75" customHeight="1" x14ac:dyDescent="0.2">
      <c r="A379" s="50">
        <v>422</v>
      </c>
      <c r="B379" s="51" t="s">
        <v>738</v>
      </c>
      <c r="C379" s="213" t="s">
        <v>739</v>
      </c>
      <c r="D379" s="47">
        <f t="shared" ref="D379:E379" si="92">SUM(D380:D387)</f>
        <v>0</v>
      </c>
      <c r="E379" s="47">
        <f t="shared" si="92"/>
        <v>2607.79</v>
      </c>
      <c r="F379" s="32" t="str">
        <f t="shared" si="72"/>
        <v>-</v>
      </c>
    </row>
    <row r="380" spans="1:6" ht="12.75" customHeight="1" x14ac:dyDescent="0.2">
      <c r="A380" s="50">
        <v>4221</v>
      </c>
      <c r="B380" s="51" t="s">
        <v>648</v>
      </c>
      <c r="C380" s="213" t="s">
        <v>740</v>
      </c>
      <c r="D380" s="175">
        <v>0</v>
      </c>
      <c r="E380" s="175">
        <v>2607.79</v>
      </c>
      <c r="F380" s="32" t="str">
        <f t="shared" si="72"/>
        <v>-</v>
      </c>
    </row>
    <row r="381" spans="1:6" ht="12.75" customHeight="1" x14ac:dyDescent="0.2">
      <c r="A381" s="50">
        <v>4222</v>
      </c>
      <c r="B381" s="51" t="s">
        <v>741</v>
      </c>
      <c r="C381" s="213" t="s">
        <v>742</v>
      </c>
      <c r="D381" s="175">
        <v>0</v>
      </c>
      <c r="E381" s="175"/>
      <c r="F381" s="32" t="str">
        <f t="shared" si="72"/>
        <v>-</v>
      </c>
    </row>
    <row r="382" spans="1:6" ht="12.75" customHeight="1" x14ac:dyDescent="0.2">
      <c r="A382" s="50">
        <v>4223</v>
      </c>
      <c r="B382" s="51" t="s">
        <v>652</v>
      </c>
      <c r="C382" s="213" t="s">
        <v>743</v>
      </c>
      <c r="D382" s="175">
        <v>0</v>
      </c>
      <c r="E382" s="175"/>
      <c r="F382" s="32" t="str">
        <f t="shared" si="72"/>
        <v>-</v>
      </c>
    </row>
    <row r="383" spans="1:6" ht="12.75" customHeight="1" x14ac:dyDescent="0.2">
      <c r="A383" s="50">
        <v>4224</v>
      </c>
      <c r="B383" s="51" t="s">
        <v>654</v>
      </c>
      <c r="C383" s="213" t="s">
        <v>744</v>
      </c>
      <c r="D383" s="175">
        <v>0</v>
      </c>
      <c r="E383" s="175"/>
      <c r="F383" s="32" t="str">
        <f t="shared" si="72"/>
        <v>-</v>
      </c>
    </row>
    <row r="384" spans="1:6" ht="12.75" customHeight="1" x14ac:dyDescent="0.2">
      <c r="A384" s="57">
        <v>4225</v>
      </c>
      <c r="B384" s="52" t="s">
        <v>656</v>
      </c>
      <c r="C384" s="238" t="s">
        <v>745</v>
      </c>
      <c r="D384" s="173">
        <v>0</v>
      </c>
      <c r="E384" s="173"/>
      <c r="F384" s="58" t="str">
        <f t="shared" si="72"/>
        <v>-</v>
      </c>
    </row>
    <row r="385" spans="1:6" ht="12.75" customHeight="1" x14ac:dyDescent="0.2">
      <c r="A385" s="50">
        <v>4226</v>
      </c>
      <c r="B385" s="51" t="s">
        <v>658</v>
      </c>
      <c r="C385" s="213" t="s">
        <v>746</v>
      </c>
      <c r="D385" s="175">
        <v>0</v>
      </c>
      <c r="E385" s="175"/>
      <c r="F385" s="32" t="str">
        <f t="shared" si="72"/>
        <v>-</v>
      </c>
    </row>
    <row r="386" spans="1:6" ht="12.75" customHeight="1" x14ac:dyDescent="0.2">
      <c r="A386" s="50">
        <v>4227</v>
      </c>
      <c r="B386" s="164" t="s">
        <v>660</v>
      </c>
      <c r="C386" s="213" t="s">
        <v>747</v>
      </c>
      <c r="D386" s="175">
        <v>0</v>
      </c>
      <c r="E386" s="175"/>
      <c r="F386" s="32" t="str">
        <f t="shared" si="72"/>
        <v>-</v>
      </c>
    </row>
    <row r="387" spans="1:6" ht="12.75" customHeight="1" x14ac:dyDescent="0.2">
      <c r="A387" s="50" t="s">
        <v>748</v>
      </c>
      <c r="B387" s="164" t="s">
        <v>663</v>
      </c>
      <c r="C387" s="213" t="s">
        <v>748</v>
      </c>
      <c r="D387" s="175">
        <v>0</v>
      </c>
      <c r="E387" s="175"/>
      <c r="F387" s="32" t="str">
        <f t="shared" si="72"/>
        <v>-</v>
      </c>
    </row>
    <row r="388" spans="1:6" ht="12.75" customHeight="1" x14ac:dyDescent="0.2">
      <c r="A388" s="50">
        <v>423</v>
      </c>
      <c r="B388" s="51" t="s">
        <v>749</v>
      </c>
      <c r="C388" s="213" t="s">
        <v>750</v>
      </c>
      <c r="D388" s="47">
        <f t="shared" ref="D388:E388" si="93">SUM(D389:D392)</f>
        <v>0</v>
      </c>
      <c r="E388" s="47">
        <f t="shared" si="93"/>
        <v>0</v>
      </c>
      <c r="F388" s="32" t="str">
        <f t="shared" si="72"/>
        <v>-</v>
      </c>
    </row>
    <row r="389" spans="1:6" ht="12.75" customHeight="1" x14ac:dyDescent="0.2">
      <c r="A389" s="50">
        <v>4231</v>
      </c>
      <c r="B389" s="51" t="s">
        <v>666</v>
      </c>
      <c r="C389" s="213" t="s">
        <v>751</v>
      </c>
      <c r="D389" s="175">
        <v>0</v>
      </c>
      <c r="E389" s="175"/>
      <c r="F389" s="32" t="str">
        <f t="shared" si="72"/>
        <v>-</v>
      </c>
    </row>
    <row r="390" spans="1:6" ht="12.75" customHeight="1" x14ac:dyDescent="0.2">
      <c r="A390" s="50">
        <v>4232</v>
      </c>
      <c r="B390" s="51" t="s">
        <v>668</v>
      </c>
      <c r="C390" s="213" t="s">
        <v>752</v>
      </c>
      <c r="D390" s="175">
        <v>0</v>
      </c>
      <c r="E390" s="175"/>
      <c r="F390" s="32" t="str">
        <f t="shared" si="72"/>
        <v>-</v>
      </c>
    </row>
    <row r="391" spans="1:6" ht="12.75" customHeight="1" x14ac:dyDescent="0.2">
      <c r="A391" s="50">
        <v>4233</v>
      </c>
      <c r="B391" s="51" t="s">
        <v>670</v>
      </c>
      <c r="C391" s="213" t="s">
        <v>753</v>
      </c>
      <c r="D391" s="175">
        <v>0</v>
      </c>
      <c r="E391" s="175"/>
      <c r="F391" s="32" t="str">
        <f t="shared" si="72"/>
        <v>-</v>
      </c>
    </row>
    <row r="392" spans="1:6" ht="12.75" customHeight="1" x14ac:dyDescent="0.2">
      <c r="A392" s="50">
        <v>4234</v>
      </c>
      <c r="B392" s="164" t="s">
        <v>672</v>
      </c>
      <c r="C392" s="213" t="s">
        <v>754</v>
      </c>
      <c r="D392" s="175">
        <v>0</v>
      </c>
      <c r="E392" s="175"/>
      <c r="F392" s="32" t="str">
        <f t="shared" si="72"/>
        <v>-</v>
      </c>
    </row>
    <row r="393" spans="1:6" ht="12.75" customHeight="1" x14ac:dyDescent="0.2">
      <c r="A393" s="50">
        <v>424</v>
      </c>
      <c r="B393" s="51" t="s">
        <v>755</v>
      </c>
      <c r="C393" s="213" t="s">
        <v>756</v>
      </c>
      <c r="D393" s="47">
        <f t="shared" ref="D393:E393" si="94">SUM(D394:D397)</f>
        <v>10331.5</v>
      </c>
      <c r="E393" s="47">
        <f t="shared" si="94"/>
        <v>8596.1200000000008</v>
      </c>
      <c r="F393" s="32">
        <f t="shared" si="72"/>
        <v>83.203019890625768</v>
      </c>
    </row>
    <row r="394" spans="1:6" ht="12.75" customHeight="1" x14ac:dyDescent="0.2">
      <c r="A394" s="50">
        <v>4241</v>
      </c>
      <c r="B394" s="51" t="s">
        <v>757</v>
      </c>
      <c r="C394" s="213" t="s">
        <v>758</v>
      </c>
      <c r="D394" s="175">
        <v>10331.5</v>
      </c>
      <c r="E394" s="175">
        <v>8596.1200000000008</v>
      </c>
      <c r="F394" s="32">
        <f t="shared" si="72"/>
        <v>83.203019890625768</v>
      </c>
    </row>
    <row r="395" spans="1:6" ht="12.75" customHeight="1" x14ac:dyDescent="0.2">
      <c r="A395" s="50">
        <v>4242</v>
      </c>
      <c r="B395" s="51" t="s">
        <v>678</v>
      </c>
      <c r="C395" s="213" t="s">
        <v>759</v>
      </c>
      <c r="D395" s="175">
        <v>0</v>
      </c>
      <c r="E395" s="175"/>
      <c r="F395" s="32" t="str">
        <f t="shared" si="72"/>
        <v>-</v>
      </c>
    </row>
    <row r="396" spans="1:6" ht="12.75" customHeight="1" x14ac:dyDescent="0.2">
      <c r="A396" s="50">
        <v>4243</v>
      </c>
      <c r="B396" s="51" t="s">
        <v>680</v>
      </c>
      <c r="C396" s="213" t="s">
        <v>760</v>
      </c>
      <c r="D396" s="175">
        <v>0</v>
      </c>
      <c r="E396" s="175"/>
      <c r="F396" s="32" t="str">
        <f t="shared" si="72"/>
        <v>-</v>
      </c>
    </row>
    <row r="397" spans="1:6" ht="12.75" customHeight="1" x14ac:dyDescent="0.2">
      <c r="A397" s="50">
        <v>4244</v>
      </c>
      <c r="B397" s="51" t="s">
        <v>682</v>
      </c>
      <c r="C397" s="213" t="s">
        <v>761</v>
      </c>
      <c r="D397" s="175">
        <v>0</v>
      </c>
      <c r="E397" s="175"/>
      <c r="F397" s="32" t="str">
        <f t="shared" si="72"/>
        <v>-</v>
      </c>
    </row>
    <row r="398" spans="1:6" ht="12.75" customHeight="1" x14ac:dyDescent="0.2">
      <c r="A398" s="50">
        <v>425</v>
      </c>
      <c r="B398" s="51" t="s">
        <v>762</v>
      </c>
      <c r="C398" s="213" t="s">
        <v>763</v>
      </c>
      <c r="D398" s="47">
        <f t="shared" ref="D398:E398" si="95">SUM(D399:D400)</f>
        <v>0</v>
      </c>
      <c r="E398" s="47">
        <f t="shared" si="95"/>
        <v>0</v>
      </c>
      <c r="F398" s="32" t="str">
        <f t="shared" si="72"/>
        <v>-</v>
      </c>
    </row>
    <row r="399" spans="1:6" ht="12.75" customHeight="1" x14ac:dyDescent="0.2">
      <c r="A399" s="50">
        <v>4251</v>
      </c>
      <c r="B399" s="51" t="s">
        <v>764</v>
      </c>
      <c r="C399" s="213" t="s">
        <v>765</v>
      </c>
      <c r="D399" s="175">
        <v>0</v>
      </c>
      <c r="E399" s="175"/>
      <c r="F399" s="32" t="str">
        <f t="shared" si="72"/>
        <v>-</v>
      </c>
    </row>
    <row r="400" spans="1:6" ht="12.75" customHeight="1" x14ac:dyDescent="0.2">
      <c r="A400" s="50">
        <v>4252</v>
      </c>
      <c r="B400" s="51" t="s">
        <v>688</v>
      </c>
      <c r="C400" s="213" t="s">
        <v>766</v>
      </c>
      <c r="D400" s="175">
        <v>0</v>
      </c>
      <c r="E400" s="175"/>
      <c r="F400" s="32" t="str">
        <f t="shared" si="72"/>
        <v>-</v>
      </c>
    </row>
    <row r="401" spans="1:6" ht="12.75" customHeight="1" x14ac:dyDescent="0.2">
      <c r="A401" s="50">
        <v>426</v>
      </c>
      <c r="B401" s="51" t="s">
        <v>767</v>
      </c>
      <c r="C401" s="213" t="s">
        <v>768</v>
      </c>
      <c r="D401" s="47">
        <f t="shared" ref="D401:E401" si="96">SUM(D402:D405)</f>
        <v>0</v>
      </c>
      <c r="E401" s="47">
        <f t="shared" si="96"/>
        <v>0</v>
      </c>
      <c r="F401" s="32" t="str">
        <f t="shared" si="72"/>
        <v>-</v>
      </c>
    </row>
    <row r="402" spans="1:6" ht="12.75" customHeight="1" x14ac:dyDescent="0.2">
      <c r="A402" s="50">
        <v>4261</v>
      </c>
      <c r="B402" s="51" t="s">
        <v>692</v>
      </c>
      <c r="C402" s="213" t="s">
        <v>769</v>
      </c>
      <c r="D402" s="175">
        <v>0</v>
      </c>
      <c r="E402" s="175"/>
      <c r="F402" s="32" t="str">
        <f t="shared" si="72"/>
        <v>-</v>
      </c>
    </row>
    <row r="403" spans="1:6" ht="12.75" customHeight="1" x14ac:dyDescent="0.2">
      <c r="A403" s="50">
        <v>4262</v>
      </c>
      <c r="B403" s="51" t="s">
        <v>694</v>
      </c>
      <c r="C403" s="213" t="s">
        <v>770</v>
      </c>
      <c r="D403" s="175">
        <v>0</v>
      </c>
      <c r="E403" s="175"/>
      <c r="F403" s="32" t="str">
        <f t="shared" si="72"/>
        <v>-</v>
      </c>
    </row>
    <row r="404" spans="1:6" ht="12.75" customHeight="1" x14ac:dyDescent="0.2">
      <c r="A404" s="50">
        <v>4263</v>
      </c>
      <c r="B404" s="51" t="s">
        <v>696</v>
      </c>
      <c r="C404" s="213" t="s">
        <v>771</v>
      </c>
      <c r="D404" s="175">
        <v>0</v>
      </c>
      <c r="E404" s="175"/>
      <c r="F404" s="32" t="str">
        <f t="shared" si="72"/>
        <v>-</v>
      </c>
    </row>
    <row r="405" spans="1:6" ht="12.75" customHeight="1" x14ac:dyDescent="0.2">
      <c r="A405" s="50">
        <v>4264</v>
      </c>
      <c r="B405" s="51" t="s">
        <v>698</v>
      </c>
      <c r="C405" s="213" t="s">
        <v>772</v>
      </c>
      <c r="D405" s="175">
        <v>0</v>
      </c>
      <c r="E405" s="175"/>
      <c r="F405" s="32" t="str">
        <f t="shared" si="72"/>
        <v>-</v>
      </c>
    </row>
    <row r="406" spans="1:6" ht="24" x14ac:dyDescent="0.2">
      <c r="A406" s="50">
        <v>43</v>
      </c>
      <c r="B406" s="51" t="s">
        <v>773</v>
      </c>
      <c r="C406" s="213" t="s">
        <v>774</v>
      </c>
      <c r="D406" s="47">
        <f t="shared" ref="D406:E406" si="97">D407</f>
        <v>0</v>
      </c>
      <c r="E406" s="47">
        <f t="shared" si="97"/>
        <v>0</v>
      </c>
      <c r="F406" s="32" t="str">
        <f t="shared" si="72"/>
        <v>-</v>
      </c>
    </row>
    <row r="407" spans="1:6" ht="12.75" customHeight="1" x14ac:dyDescent="0.2">
      <c r="A407" s="50">
        <v>431</v>
      </c>
      <c r="B407" s="51" t="s">
        <v>775</v>
      </c>
      <c r="C407" s="213" t="s">
        <v>776</v>
      </c>
      <c r="D407" s="47">
        <f t="shared" ref="D407:E407" si="98">SUM(D408:D409)</f>
        <v>0</v>
      </c>
      <c r="E407" s="47">
        <f t="shared" si="98"/>
        <v>0</v>
      </c>
      <c r="F407" s="32" t="str">
        <f t="shared" si="72"/>
        <v>-</v>
      </c>
    </row>
    <row r="408" spans="1:6" ht="12.75" customHeight="1" x14ac:dyDescent="0.2">
      <c r="A408" s="50">
        <v>4311</v>
      </c>
      <c r="B408" s="51" t="s">
        <v>704</v>
      </c>
      <c r="C408" s="213" t="s">
        <v>777</v>
      </c>
      <c r="D408" s="175">
        <v>0</v>
      </c>
      <c r="E408" s="175"/>
      <c r="F408" s="32" t="str">
        <f t="shared" si="72"/>
        <v>-</v>
      </c>
    </row>
    <row r="409" spans="1:6" ht="12.75" customHeight="1" x14ac:dyDescent="0.2">
      <c r="A409" s="50">
        <v>4312</v>
      </c>
      <c r="B409" s="51" t="s">
        <v>706</v>
      </c>
      <c r="C409" s="213" t="s">
        <v>778</v>
      </c>
      <c r="D409" s="175">
        <v>0</v>
      </c>
      <c r="E409" s="175"/>
      <c r="F409" s="32" t="str">
        <f t="shared" si="72"/>
        <v>-</v>
      </c>
    </row>
    <row r="410" spans="1:6" ht="12.75" customHeight="1" x14ac:dyDescent="0.2">
      <c r="A410" s="50">
        <v>44</v>
      </c>
      <c r="B410" s="51" t="s">
        <v>779</v>
      </c>
      <c r="C410" s="213" t="s">
        <v>780</v>
      </c>
      <c r="D410" s="47">
        <f t="shared" ref="D410:E410" si="99">D411</f>
        <v>0</v>
      </c>
      <c r="E410" s="47">
        <f t="shared" si="99"/>
        <v>0</v>
      </c>
      <c r="F410" s="32" t="str">
        <f t="shared" si="72"/>
        <v>-</v>
      </c>
    </row>
    <row r="411" spans="1:6" ht="12.75" customHeight="1" x14ac:dyDescent="0.2">
      <c r="A411" s="50">
        <v>441</v>
      </c>
      <c r="B411" s="51" t="s">
        <v>781</v>
      </c>
      <c r="C411" s="213" t="s">
        <v>782</v>
      </c>
      <c r="D411" s="175">
        <v>0</v>
      </c>
      <c r="E411" s="175"/>
      <c r="F411" s="32" t="str">
        <f t="shared" si="72"/>
        <v>-</v>
      </c>
    </row>
    <row r="412" spans="1:6" ht="12.75" customHeight="1" x14ac:dyDescent="0.2">
      <c r="A412" s="50">
        <v>45</v>
      </c>
      <c r="B412" s="51" t="s">
        <v>783</v>
      </c>
      <c r="C412" s="213" t="s">
        <v>784</v>
      </c>
      <c r="D412" s="47">
        <f t="shared" ref="D412:E412" si="100">SUM(D413:D416)</f>
        <v>0</v>
      </c>
      <c r="E412" s="47">
        <f t="shared" si="100"/>
        <v>0</v>
      </c>
      <c r="F412" s="32" t="str">
        <f t="shared" si="72"/>
        <v>-</v>
      </c>
    </row>
    <row r="413" spans="1:6" ht="12.75" customHeight="1" x14ac:dyDescent="0.2">
      <c r="A413" s="50">
        <v>451</v>
      </c>
      <c r="B413" s="51" t="s">
        <v>785</v>
      </c>
      <c r="C413" s="213" t="s">
        <v>786</v>
      </c>
      <c r="D413" s="175">
        <v>0</v>
      </c>
      <c r="E413" s="175"/>
      <c r="F413" s="32" t="str">
        <f t="shared" si="72"/>
        <v>-</v>
      </c>
    </row>
    <row r="414" spans="1:6" ht="12.75" customHeight="1" x14ac:dyDescent="0.2">
      <c r="A414" s="50">
        <v>452</v>
      </c>
      <c r="B414" s="51" t="s">
        <v>787</v>
      </c>
      <c r="C414" s="213" t="s">
        <v>788</v>
      </c>
      <c r="D414" s="175">
        <v>0</v>
      </c>
      <c r="E414" s="175"/>
      <c r="F414" s="32" t="str">
        <f t="shared" si="72"/>
        <v>-</v>
      </c>
    </row>
    <row r="415" spans="1:6" ht="12.75" customHeight="1" x14ac:dyDescent="0.2">
      <c r="A415" s="50">
        <v>453</v>
      </c>
      <c r="B415" s="51" t="s">
        <v>789</v>
      </c>
      <c r="C415" s="213" t="s">
        <v>790</v>
      </c>
      <c r="D415" s="175">
        <v>0</v>
      </c>
      <c r="E415" s="175"/>
      <c r="F415" s="32" t="str">
        <f t="shared" si="72"/>
        <v>-</v>
      </c>
    </row>
    <row r="416" spans="1:6" ht="12.75" customHeight="1" x14ac:dyDescent="0.2">
      <c r="A416" s="50">
        <v>454</v>
      </c>
      <c r="B416" s="51" t="s">
        <v>791</v>
      </c>
      <c r="C416" s="213" t="s">
        <v>792</v>
      </c>
      <c r="D416" s="175">
        <v>0</v>
      </c>
      <c r="E416" s="175"/>
      <c r="F416" s="32" t="str">
        <f t="shared" si="72"/>
        <v>-</v>
      </c>
    </row>
    <row r="417" spans="1:6" ht="12.75" customHeight="1" x14ac:dyDescent="0.2">
      <c r="A417" s="50" t="s">
        <v>582</v>
      </c>
      <c r="B417" s="51" t="s">
        <v>793</v>
      </c>
      <c r="C417" s="213" t="s">
        <v>794</v>
      </c>
      <c r="D417" s="47">
        <f t="shared" ref="D417:E417" si="101">IF(D308&gt;=D360,D308-D360,0)</f>
        <v>0</v>
      </c>
      <c r="E417" s="47">
        <f t="shared" si="101"/>
        <v>0</v>
      </c>
      <c r="F417" s="32" t="str">
        <f t="shared" si="72"/>
        <v>-</v>
      </c>
    </row>
    <row r="418" spans="1:6" ht="12.75" customHeight="1" x14ac:dyDescent="0.2">
      <c r="A418" s="50" t="s">
        <v>582</v>
      </c>
      <c r="B418" s="51" t="s">
        <v>795</v>
      </c>
      <c r="C418" s="213" t="s">
        <v>796</v>
      </c>
      <c r="D418" s="47">
        <f t="shared" ref="D418:E418" si="102">IF(D360&gt;=D308,D360-D308,0)</f>
        <v>10331.5</v>
      </c>
      <c r="E418" s="47">
        <f t="shared" si="102"/>
        <v>11203.91</v>
      </c>
      <c r="F418" s="32">
        <f t="shared" si="72"/>
        <v>108.4441755795383</v>
      </c>
    </row>
    <row r="419" spans="1:6" ht="12.75" customHeight="1" x14ac:dyDescent="0.2">
      <c r="A419" s="50">
        <v>92212</v>
      </c>
      <c r="B419" s="51" t="s">
        <v>797</v>
      </c>
      <c r="C419" s="213" t="s">
        <v>798</v>
      </c>
      <c r="D419" s="175">
        <v>0</v>
      </c>
      <c r="E419" s="175">
        <v>0</v>
      </c>
      <c r="F419" s="32" t="str">
        <f t="shared" si="72"/>
        <v>-</v>
      </c>
    </row>
    <row r="420" spans="1:6" ht="12.75" customHeight="1" x14ac:dyDescent="0.2">
      <c r="A420" s="50">
        <v>92222</v>
      </c>
      <c r="B420" s="51" t="s">
        <v>799</v>
      </c>
      <c r="C420" s="213" t="s">
        <v>800</v>
      </c>
      <c r="D420" s="175">
        <v>0</v>
      </c>
      <c r="E420" s="175">
        <v>0</v>
      </c>
      <c r="F420" s="32" t="str">
        <f t="shared" si="72"/>
        <v>-</v>
      </c>
    </row>
    <row r="421" spans="1:6" ht="12.75" customHeight="1" x14ac:dyDescent="0.2">
      <c r="A421" s="50">
        <v>97</v>
      </c>
      <c r="B421" s="199" t="s">
        <v>801</v>
      </c>
      <c r="C421" s="213" t="s">
        <v>802</v>
      </c>
      <c r="D421" s="175">
        <v>0</v>
      </c>
      <c r="E421" s="175">
        <v>0</v>
      </c>
      <c r="F421" s="32" t="str">
        <f t="shared" si="72"/>
        <v>-</v>
      </c>
    </row>
    <row r="422" spans="1:6" ht="12.75" customHeight="1" x14ac:dyDescent="0.2">
      <c r="A422" s="50" t="s">
        <v>582</v>
      </c>
      <c r="B422" s="51" t="s">
        <v>803</v>
      </c>
      <c r="C422" s="213" t="s">
        <v>804</v>
      </c>
      <c r="D422" s="47">
        <f>D6+D308</f>
        <v>59454.34</v>
      </c>
      <c r="E422" s="47">
        <f>E6+E308</f>
        <v>70764.759999999995</v>
      </c>
      <c r="F422" s="32">
        <f t="shared" si="72"/>
        <v>119.02370794125375</v>
      </c>
    </row>
    <row r="423" spans="1:6" ht="12.75" customHeight="1" x14ac:dyDescent="0.2">
      <c r="A423" s="50" t="s">
        <v>582</v>
      </c>
      <c r="B423" s="51" t="s">
        <v>805</v>
      </c>
      <c r="C423" s="213" t="s">
        <v>806</v>
      </c>
      <c r="D423" s="47">
        <f t="shared" ref="D423:E423" si="103">D299+D360</f>
        <v>60531.55</v>
      </c>
      <c r="E423" s="47">
        <f t="shared" si="103"/>
        <v>65907.55</v>
      </c>
      <c r="F423" s="32">
        <f t="shared" si="72"/>
        <v>108.88131891550769</v>
      </c>
    </row>
    <row r="424" spans="1:6" ht="12.75" customHeight="1" x14ac:dyDescent="0.2">
      <c r="A424" s="50" t="s">
        <v>582</v>
      </c>
      <c r="B424" s="51" t="s">
        <v>807</v>
      </c>
      <c r="C424" s="213" t="s">
        <v>808</v>
      </c>
      <c r="D424" s="47">
        <f t="shared" ref="D424:E424" si="104">IF(D422&gt;=D423,D422-D423,0)</f>
        <v>0</v>
      </c>
      <c r="E424" s="47">
        <f t="shared" si="104"/>
        <v>4857.2099999999919</v>
      </c>
      <c r="F424" s="32" t="str">
        <f t="shared" si="72"/>
        <v>-</v>
      </c>
    </row>
    <row r="425" spans="1:6" ht="12.75" customHeight="1" x14ac:dyDescent="0.2">
      <c r="A425" s="50" t="s">
        <v>582</v>
      </c>
      <c r="B425" s="51" t="s">
        <v>809</v>
      </c>
      <c r="C425" s="213" t="s">
        <v>810</v>
      </c>
      <c r="D425" s="47">
        <f t="shared" ref="D425:E425" si="105">IF(D423&gt;=D422,D423-D422,0)</f>
        <v>1077.2100000000064</v>
      </c>
      <c r="E425" s="47">
        <f t="shared" si="105"/>
        <v>0</v>
      </c>
      <c r="F425" s="32">
        <f t="shared" si="72"/>
        <v>0</v>
      </c>
    </row>
    <row r="426" spans="1:6" ht="12.75" customHeight="1" x14ac:dyDescent="0.2">
      <c r="A426" s="217" t="s">
        <v>811</v>
      </c>
      <c r="B426" s="164" t="s">
        <v>812</v>
      </c>
      <c r="C426" s="218" t="s">
        <v>813</v>
      </c>
      <c r="D426" s="47">
        <f t="shared" ref="D426:E426" si="106">IF(D302-D303+D419-D420&gt;=0,D302-D303+D419-D420,0)</f>
        <v>3012.65</v>
      </c>
      <c r="E426" s="47">
        <f t="shared" si="106"/>
        <v>0</v>
      </c>
      <c r="F426" s="32">
        <f t="shared" si="72"/>
        <v>0</v>
      </c>
    </row>
    <row r="427" spans="1:6" ht="12.75" customHeight="1" x14ac:dyDescent="0.2">
      <c r="A427" s="217" t="s">
        <v>811</v>
      </c>
      <c r="B427" s="51" t="s">
        <v>814</v>
      </c>
      <c r="C427" s="218" t="s">
        <v>815</v>
      </c>
      <c r="D427" s="47">
        <f t="shared" ref="D427:E427" si="107">IF(D303-D302+D420-D419&gt;=0,D303-D302+D420-D419,0)</f>
        <v>0</v>
      </c>
      <c r="E427" s="47">
        <f t="shared" si="107"/>
        <v>4318.83</v>
      </c>
      <c r="F427" s="32" t="str">
        <f t="shared" si="72"/>
        <v>-</v>
      </c>
    </row>
    <row r="428" spans="1:6" ht="24" x14ac:dyDescent="0.2">
      <c r="A428" s="215" t="s">
        <v>816</v>
      </c>
      <c r="B428" s="210" t="s">
        <v>817</v>
      </c>
      <c r="C428" s="216" t="s">
        <v>818</v>
      </c>
      <c r="D428" s="68">
        <f t="shared" ref="D428:E428" si="108">D304+D421</f>
        <v>0</v>
      </c>
      <c r="E428" s="68">
        <f t="shared" si="108"/>
        <v>0</v>
      </c>
      <c r="F428" s="48" t="str">
        <f t="shared" si="72"/>
        <v>-</v>
      </c>
    </row>
    <row r="429" spans="1:6" s="42" customFormat="1" ht="20.100000000000001" customHeight="1" x14ac:dyDescent="0.2">
      <c r="A429" s="288" t="s">
        <v>819</v>
      </c>
      <c r="B429" s="289"/>
      <c r="C429" s="152"/>
      <c r="D429" s="30"/>
      <c r="E429" s="30"/>
      <c r="F429" s="31"/>
    </row>
    <row r="430" spans="1:6" ht="12.75" customHeight="1" x14ac:dyDescent="0.2">
      <c r="A430" s="50">
        <v>8</v>
      </c>
      <c r="B430" s="51" t="s">
        <v>820</v>
      </c>
      <c r="C430" s="213" t="s">
        <v>821</v>
      </c>
      <c r="D430" s="47">
        <f>D431+D466+D479+D491+D522</f>
        <v>0</v>
      </c>
      <c r="E430" s="47">
        <f>E431+E466+E479+E491+E522</f>
        <v>0</v>
      </c>
      <c r="F430" s="32" t="str">
        <f t="shared" ref="F430:F651" si="109">IF(D430&lt;&gt;0,IF(E430/D430&gt;=100,"&gt;&gt;100",E430/D430*100),"-")</f>
        <v>-</v>
      </c>
    </row>
    <row r="431" spans="1:6" ht="24" x14ac:dyDescent="0.2">
      <c r="A431" s="50">
        <v>81</v>
      </c>
      <c r="B431" s="163" t="s">
        <v>822</v>
      </c>
      <c r="C431" s="213" t="s">
        <v>823</v>
      </c>
      <c r="D431" s="47">
        <f t="shared" ref="D431:E431" si="110">D432+D437+D440+D444+D445+D452+D457+D465</f>
        <v>0</v>
      </c>
      <c r="E431" s="47">
        <f t="shared" si="110"/>
        <v>0</v>
      </c>
      <c r="F431" s="32" t="str">
        <f t="shared" si="109"/>
        <v>-</v>
      </c>
    </row>
    <row r="432" spans="1:6" ht="24" x14ac:dyDescent="0.2">
      <c r="A432" s="50">
        <v>811</v>
      </c>
      <c r="B432" s="51" t="s">
        <v>824</v>
      </c>
      <c r="C432" s="213" t="s">
        <v>825</v>
      </c>
      <c r="D432" s="47">
        <f t="shared" ref="D432:E432" si="111">SUM(D433:D436)</f>
        <v>0</v>
      </c>
      <c r="E432" s="47">
        <f t="shared" si="111"/>
        <v>0</v>
      </c>
      <c r="F432" s="32" t="str">
        <f t="shared" si="109"/>
        <v>-</v>
      </c>
    </row>
    <row r="433" spans="1:6" ht="12.75" customHeight="1" x14ac:dyDescent="0.2">
      <c r="A433" s="50">
        <v>8113</v>
      </c>
      <c r="B433" s="51" t="s">
        <v>826</v>
      </c>
      <c r="C433" s="213" t="s">
        <v>827</v>
      </c>
      <c r="D433" s="175">
        <v>0</v>
      </c>
      <c r="E433" s="175"/>
      <c r="F433" s="32" t="str">
        <f t="shared" si="109"/>
        <v>-</v>
      </c>
    </row>
    <row r="434" spans="1:6" ht="12.75" customHeight="1" x14ac:dyDescent="0.2">
      <c r="A434" s="50">
        <v>8114</v>
      </c>
      <c r="B434" s="51" t="s">
        <v>828</v>
      </c>
      <c r="C434" s="213" t="s">
        <v>829</v>
      </c>
      <c r="D434" s="175">
        <v>0</v>
      </c>
      <c r="E434" s="175"/>
      <c r="F434" s="32" t="str">
        <f t="shared" si="109"/>
        <v>-</v>
      </c>
    </row>
    <row r="435" spans="1:6" ht="12.75" customHeight="1" x14ac:dyDescent="0.2">
      <c r="A435" s="50">
        <v>8115</v>
      </c>
      <c r="B435" s="51" t="s">
        <v>830</v>
      </c>
      <c r="C435" s="213" t="s">
        <v>831</v>
      </c>
      <c r="D435" s="175">
        <v>0</v>
      </c>
      <c r="E435" s="175"/>
      <c r="F435" s="32" t="str">
        <f t="shared" si="109"/>
        <v>-</v>
      </c>
    </row>
    <row r="436" spans="1:6" ht="12.75" customHeight="1" x14ac:dyDescent="0.2">
      <c r="A436" s="50">
        <v>8116</v>
      </c>
      <c r="B436" s="51" t="s">
        <v>832</v>
      </c>
      <c r="C436" s="213" t="s">
        <v>833</v>
      </c>
      <c r="D436" s="175">
        <v>0</v>
      </c>
      <c r="E436" s="175"/>
      <c r="F436" s="32" t="str">
        <f t="shared" si="109"/>
        <v>-</v>
      </c>
    </row>
    <row r="437" spans="1:6" ht="24" x14ac:dyDescent="0.2">
      <c r="A437" s="50">
        <v>812</v>
      </c>
      <c r="B437" s="51" t="s">
        <v>834</v>
      </c>
      <c r="C437" s="213" t="s">
        <v>835</v>
      </c>
      <c r="D437" s="47">
        <f t="shared" ref="D437:E437" si="112">SUM(D438:D439)</f>
        <v>0</v>
      </c>
      <c r="E437" s="47">
        <f t="shared" si="112"/>
        <v>0</v>
      </c>
      <c r="F437" s="32" t="str">
        <f t="shared" si="109"/>
        <v>-</v>
      </c>
    </row>
    <row r="438" spans="1:6" ht="24" x14ac:dyDescent="0.2">
      <c r="A438" s="50">
        <v>8121</v>
      </c>
      <c r="B438" s="164" t="s">
        <v>836</v>
      </c>
      <c r="C438" s="213" t="s">
        <v>837</v>
      </c>
      <c r="D438" s="175">
        <v>0</v>
      </c>
      <c r="E438" s="175"/>
      <c r="F438" s="32" t="str">
        <f t="shared" si="109"/>
        <v>-</v>
      </c>
    </row>
    <row r="439" spans="1:6" ht="24" x14ac:dyDescent="0.2">
      <c r="A439" s="50">
        <v>8122</v>
      </c>
      <c r="B439" s="164" t="s">
        <v>838</v>
      </c>
      <c r="C439" s="213" t="s">
        <v>839</v>
      </c>
      <c r="D439" s="175">
        <v>0</v>
      </c>
      <c r="E439" s="175"/>
      <c r="F439" s="32" t="str">
        <f t="shared" si="109"/>
        <v>-</v>
      </c>
    </row>
    <row r="440" spans="1:6" ht="24" x14ac:dyDescent="0.2">
      <c r="A440" s="50">
        <v>813</v>
      </c>
      <c r="B440" s="51" t="s">
        <v>840</v>
      </c>
      <c r="C440" s="213" t="s">
        <v>841</v>
      </c>
      <c r="D440" s="47">
        <f t="shared" ref="D440:E440" si="113">SUM(D441:D443)</f>
        <v>0</v>
      </c>
      <c r="E440" s="47">
        <f t="shared" si="113"/>
        <v>0</v>
      </c>
      <c r="F440" s="32" t="str">
        <f t="shared" si="109"/>
        <v>-</v>
      </c>
    </row>
    <row r="441" spans="1:6" ht="12.75" customHeight="1" x14ac:dyDescent="0.2">
      <c r="A441" s="50">
        <v>8132</v>
      </c>
      <c r="B441" s="51" t="s">
        <v>842</v>
      </c>
      <c r="C441" s="213" t="s">
        <v>843</v>
      </c>
      <c r="D441" s="175">
        <v>0</v>
      </c>
      <c r="E441" s="175"/>
      <c r="F441" s="32" t="str">
        <f t="shared" si="109"/>
        <v>-</v>
      </c>
    </row>
    <row r="442" spans="1:6" ht="12.75" customHeight="1" x14ac:dyDescent="0.2">
      <c r="A442" s="50">
        <v>8133</v>
      </c>
      <c r="B442" s="51" t="s">
        <v>844</v>
      </c>
      <c r="C442" s="213" t="s">
        <v>845</v>
      </c>
      <c r="D442" s="175">
        <v>0</v>
      </c>
      <c r="E442" s="175"/>
      <c r="F442" s="32" t="str">
        <f t="shared" si="109"/>
        <v>-</v>
      </c>
    </row>
    <row r="443" spans="1:6" ht="12.75" customHeight="1" x14ac:dyDescent="0.2">
      <c r="A443" s="50">
        <v>8134</v>
      </c>
      <c r="B443" s="51" t="s">
        <v>846</v>
      </c>
      <c r="C443" s="213" t="s">
        <v>847</v>
      </c>
      <c r="D443" s="175">
        <v>0</v>
      </c>
      <c r="E443" s="175"/>
      <c r="F443" s="32" t="str">
        <f t="shared" si="109"/>
        <v>-</v>
      </c>
    </row>
    <row r="444" spans="1:6" ht="24" x14ac:dyDescent="0.2">
      <c r="A444" s="50">
        <v>814</v>
      </c>
      <c r="B444" s="164" t="s">
        <v>848</v>
      </c>
      <c r="C444" s="213" t="s">
        <v>849</v>
      </c>
      <c r="D444" s="175">
        <v>0</v>
      </c>
      <c r="E444" s="175"/>
      <c r="F444" s="32" t="str">
        <f t="shared" si="109"/>
        <v>-</v>
      </c>
    </row>
    <row r="445" spans="1:6" ht="24" x14ac:dyDescent="0.2">
      <c r="A445" s="50">
        <v>815</v>
      </c>
      <c r="B445" s="51" t="s">
        <v>850</v>
      </c>
      <c r="C445" s="213" t="s">
        <v>851</v>
      </c>
      <c r="D445" s="47">
        <f t="shared" ref="D445:E445" si="114">SUM(D446:D451)</f>
        <v>0</v>
      </c>
      <c r="E445" s="47">
        <f t="shared" si="114"/>
        <v>0</v>
      </c>
      <c r="F445" s="32" t="str">
        <f t="shared" si="109"/>
        <v>-</v>
      </c>
    </row>
    <row r="446" spans="1:6" ht="12.75" customHeight="1" x14ac:dyDescent="0.2">
      <c r="A446" s="50">
        <v>8153</v>
      </c>
      <c r="B446" s="51" t="s">
        <v>852</v>
      </c>
      <c r="C446" s="213" t="s">
        <v>853</v>
      </c>
      <c r="D446" s="175">
        <v>0</v>
      </c>
      <c r="E446" s="175"/>
      <c r="F446" s="32" t="str">
        <f t="shared" si="109"/>
        <v>-</v>
      </c>
    </row>
    <row r="447" spans="1:6" ht="24" x14ac:dyDescent="0.2">
      <c r="A447" s="50">
        <v>8154</v>
      </c>
      <c r="B447" s="51" t="s">
        <v>854</v>
      </c>
      <c r="C447" s="213" t="s">
        <v>855</v>
      </c>
      <c r="D447" s="175">
        <v>0</v>
      </c>
      <c r="E447" s="175"/>
      <c r="F447" s="32" t="str">
        <f t="shared" si="109"/>
        <v>-</v>
      </c>
    </row>
    <row r="448" spans="1:6" ht="24" x14ac:dyDescent="0.2">
      <c r="A448" s="50">
        <v>8155</v>
      </c>
      <c r="B448" s="51" t="s">
        <v>856</v>
      </c>
      <c r="C448" s="213" t="s">
        <v>857</v>
      </c>
      <c r="D448" s="175">
        <v>0</v>
      </c>
      <c r="E448" s="175"/>
      <c r="F448" s="32" t="str">
        <f t="shared" si="109"/>
        <v>-</v>
      </c>
    </row>
    <row r="449" spans="1:6" ht="12.75" customHeight="1" x14ac:dyDescent="0.2">
      <c r="A449" s="50">
        <v>8156</v>
      </c>
      <c r="B449" s="51" t="s">
        <v>858</v>
      </c>
      <c r="C449" s="213" t="s">
        <v>859</v>
      </c>
      <c r="D449" s="175">
        <v>0</v>
      </c>
      <c r="E449" s="175"/>
      <c r="F449" s="32" t="str">
        <f t="shared" si="109"/>
        <v>-</v>
      </c>
    </row>
    <row r="450" spans="1:6" ht="12.75" customHeight="1" x14ac:dyDescent="0.2">
      <c r="A450" s="50">
        <v>8157</v>
      </c>
      <c r="B450" s="51" t="s">
        <v>860</v>
      </c>
      <c r="C450" s="213" t="s">
        <v>861</v>
      </c>
      <c r="D450" s="175">
        <v>0</v>
      </c>
      <c r="E450" s="175"/>
      <c r="F450" s="32" t="str">
        <f t="shared" si="109"/>
        <v>-</v>
      </c>
    </row>
    <row r="451" spans="1:6" ht="12.75" customHeight="1" x14ac:dyDescent="0.2">
      <c r="A451" s="50">
        <v>8158</v>
      </c>
      <c r="B451" s="51" t="s">
        <v>862</v>
      </c>
      <c r="C451" s="213" t="s">
        <v>863</v>
      </c>
      <c r="D451" s="175">
        <v>0</v>
      </c>
      <c r="E451" s="175"/>
      <c r="F451" s="32" t="str">
        <f t="shared" si="109"/>
        <v>-</v>
      </c>
    </row>
    <row r="452" spans="1:6" ht="24" x14ac:dyDescent="0.2">
      <c r="A452" s="50">
        <v>816</v>
      </c>
      <c r="B452" s="51" t="s">
        <v>864</v>
      </c>
      <c r="C452" s="213" t="s">
        <v>865</v>
      </c>
      <c r="D452" s="47">
        <f t="shared" ref="D452:E452" si="115">SUM(D453:D456)</f>
        <v>0</v>
      </c>
      <c r="E452" s="47">
        <f t="shared" si="115"/>
        <v>0</v>
      </c>
      <c r="F452" s="32" t="str">
        <f t="shared" si="109"/>
        <v>-</v>
      </c>
    </row>
    <row r="453" spans="1:6" ht="12.75" customHeight="1" x14ac:dyDescent="0.2">
      <c r="A453" s="50">
        <v>8163</v>
      </c>
      <c r="B453" s="51" t="s">
        <v>866</v>
      </c>
      <c r="C453" s="213" t="s">
        <v>867</v>
      </c>
      <c r="D453" s="175">
        <v>0</v>
      </c>
      <c r="E453" s="175"/>
      <c r="F453" s="32" t="str">
        <f t="shared" si="109"/>
        <v>-</v>
      </c>
    </row>
    <row r="454" spans="1:6" ht="12.75" customHeight="1" x14ac:dyDescent="0.2">
      <c r="A454" s="50">
        <v>8164</v>
      </c>
      <c r="B454" s="51" t="s">
        <v>868</v>
      </c>
      <c r="C454" s="213" t="s">
        <v>869</v>
      </c>
      <c r="D454" s="175">
        <v>0</v>
      </c>
      <c r="E454" s="175"/>
      <c r="F454" s="32" t="str">
        <f t="shared" si="109"/>
        <v>-</v>
      </c>
    </row>
    <row r="455" spans="1:6" ht="12.75" customHeight="1" x14ac:dyDescent="0.2">
      <c r="A455" s="50">
        <v>8165</v>
      </c>
      <c r="B455" s="51" t="s">
        <v>870</v>
      </c>
      <c r="C455" s="213" t="s">
        <v>871</v>
      </c>
      <c r="D455" s="175">
        <v>0</v>
      </c>
      <c r="E455" s="175"/>
      <c r="F455" s="32" t="str">
        <f t="shared" si="109"/>
        <v>-</v>
      </c>
    </row>
    <row r="456" spans="1:6" ht="12.75" customHeight="1" x14ac:dyDescent="0.2">
      <c r="A456" s="50">
        <v>8166</v>
      </c>
      <c r="B456" s="51" t="s">
        <v>872</v>
      </c>
      <c r="C456" s="213" t="s">
        <v>873</v>
      </c>
      <c r="D456" s="175">
        <v>0</v>
      </c>
      <c r="E456" s="175"/>
      <c r="F456" s="32" t="str">
        <f t="shared" si="109"/>
        <v>-</v>
      </c>
    </row>
    <row r="457" spans="1:6" ht="12.75" customHeight="1" x14ac:dyDescent="0.2">
      <c r="A457" s="50">
        <v>817</v>
      </c>
      <c r="B457" s="51" t="s">
        <v>874</v>
      </c>
      <c r="C457" s="213" t="s">
        <v>875</v>
      </c>
      <c r="D457" s="47">
        <f t="shared" ref="D457:E457" si="116">SUM(D458:D464)</f>
        <v>0</v>
      </c>
      <c r="E457" s="47">
        <f t="shared" si="116"/>
        <v>0</v>
      </c>
      <c r="F457" s="32" t="str">
        <f t="shared" si="109"/>
        <v>-</v>
      </c>
    </row>
    <row r="458" spans="1:6" ht="12.75" customHeight="1" x14ac:dyDescent="0.2">
      <c r="A458" s="50">
        <v>8171</v>
      </c>
      <c r="B458" s="51" t="s">
        <v>876</v>
      </c>
      <c r="C458" s="213" t="s">
        <v>877</v>
      </c>
      <c r="D458" s="175">
        <v>0</v>
      </c>
      <c r="E458" s="175"/>
      <c r="F458" s="32" t="str">
        <f t="shared" si="109"/>
        <v>-</v>
      </c>
    </row>
    <row r="459" spans="1:6" ht="12.75" customHeight="1" x14ac:dyDescent="0.2">
      <c r="A459" s="50">
        <v>8172</v>
      </c>
      <c r="B459" s="51" t="s">
        <v>878</v>
      </c>
      <c r="C459" s="213" t="s">
        <v>879</v>
      </c>
      <c r="D459" s="175">
        <v>0</v>
      </c>
      <c r="E459" s="175"/>
      <c r="F459" s="32" t="str">
        <f t="shared" si="109"/>
        <v>-</v>
      </c>
    </row>
    <row r="460" spans="1:6" ht="12.75" customHeight="1" x14ac:dyDescent="0.2">
      <c r="A460" s="50">
        <v>8173</v>
      </c>
      <c r="B460" s="51" t="s">
        <v>880</v>
      </c>
      <c r="C460" s="213" t="s">
        <v>881</v>
      </c>
      <c r="D460" s="175">
        <v>0</v>
      </c>
      <c r="E460" s="175"/>
      <c r="F460" s="32" t="str">
        <f t="shared" si="109"/>
        <v>-</v>
      </c>
    </row>
    <row r="461" spans="1:6" ht="12.75" customHeight="1" x14ac:dyDescent="0.2">
      <c r="A461" s="50">
        <v>8174</v>
      </c>
      <c r="B461" s="51" t="s">
        <v>882</v>
      </c>
      <c r="C461" s="213" t="s">
        <v>883</v>
      </c>
      <c r="D461" s="175">
        <v>0</v>
      </c>
      <c r="E461" s="175"/>
      <c r="F461" s="32" t="str">
        <f t="shared" si="109"/>
        <v>-</v>
      </c>
    </row>
    <row r="462" spans="1:6" ht="12.75" customHeight="1" x14ac:dyDescent="0.2">
      <c r="A462" s="50">
        <v>8175</v>
      </c>
      <c r="B462" s="51" t="s">
        <v>884</v>
      </c>
      <c r="C462" s="213" t="s">
        <v>885</v>
      </c>
      <c r="D462" s="175">
        <v>0</v>
      </c>
      <c r="E462" s="175"/>
      <c r="F462" s="32" t="str">
        <f t="shared" si="109"/>
        <v>-</v>
      </c>
    </row>
    <row r="463" spans="1:6" ht="24" x14ac:dyDescent="0.2">
      <c r="A463" s="50">
        <v>8176</v>
      </c>
      <c r="B463" s="51" t="s">
        <v>886</v>
      </c>
      <c r="C463" s="213" t="s">
        <v>887</v>
      </c>
      <c r="D463" s="175">
        <v>0</v>
      </c>
      <c r="E463" s="175"/>
      <c r="F463" s="32" t="str">
        <f t="shared" si="109"/>
        <v>-</v>
      </c>
    </row>
    <row r="464" spans="1:6" ht="12" x14ac:dyDescent="0.2">
      <c r="A464" s="57">
        <v>8177</v>
      </c>
      <c r="B464" s="163" t="s">
        <v>888</v>
      </c>
      <c r="C464" s="238" t="s">
        <v>889</v>
      </c>
      <c r="D464" s="173">
        <v>0</v>
      </c>
      <c r="E464" s="173"/>
      <c r="F464" s="58" t="str">
        <f>IF(D464&lt;&gt;0,IF(E464/D464&gt;=100,"&gt;&gt;100",E464/D464*100),"-")</f>
        <v>-</v>
      </c>
    </row>
    <row r="465" spans="1:6" ht="12.75" customHeight="1" x14ac:dyDescent="0.2">
      <c r="A465" s="57" t="s">
        <v>890</v>
      </c>
      <c r="B465" s="163" t="s">
        <v>891</v>
      </c>
      <c r="C465" s="238" t="s">
        <v>890</v>
      </c>
      <c r="D465" s="173">
        <v>0</v>
      </c>
      <c r="E465" s="173"/>
      <c r="F465" s="58" t="str">
        <f t="shared" si="109"/>
        <v>-</v>
      </c>
    </row>
    <row r="466" spans="1:6" ht="24" x14ac:dyDescent="0.2">
      <c r="A466" s="50">
        <v>82</v>
      </c>
      <c r="B466" s="52" t="s">
        <v>892</v>
      </c>
      <c r="C466" s="213" t="s">
        <v>893</v>
      </c>
      <c r="D466" s="47">
        <f t="shared" ref="D466:E466" si="117">D467+D470+D473+D476</f>
        <v>0</v>
      </c>
      <c r="E466" s="47">
        <f t="shared" si="117"/>
        <v>0</v>
      </c>
      <c r="F466" s="32" t="str">
        <f t="shared" si="109"/>
        <v>-</v>
      </c>
    </row>
    <row r="467" spans="1:6" ht="12.75" customHeight="1" x14ac:dyDescent="0.2">
      <c r="A467" s="50">
        <v>821</v>
      </c>
      <c r="B467" s="51" t="s">
        <v>894</v>
      </c>
      <c r="C467" s="213" t="s">
        <v>895</v>
      </c>
      <c r="D467" s="47">
        <f t="shared" ref="D467:E467" si="118">SUM(D468:D469)</f>
        <v>0</v>
      </c>
      <c r="E467" s="47">
        <f t="shared" si="118"/>
        <v>0</v>
      </c>
      <c r="F467" s="32" t="str">
        <f t="shared" si="109"/>
        <v>-</v>
      </c>
    </row>
    <row r="468" spans="1:6" ht="12.75" customHeight="1" x14ac:dyDescent="0.2">
      <c r="A468" s="50">
        <v>8211</v>
      </c>
      <c r="B468" s="51" t="s">
        <v>896</v>
      </c>
      <c r="C468" s="213" t="s">
        <v>897</v>
      </c>
      <c r="D468" s="175">
        <v>0</v>
      </c>
      <c r="E468" s="175"/>
      <c r="F468" s="32" t="str">
        <f t="shared" si="109"/>
        <v>-</v>
      </c>
    </row>
    <row r="469" spans="1:6" ht="12.75" customHeight="1" x14ac:dyDescent="0.2">
      <c r="A469" s="50">
        <v>8212</v>
      </c>
      <c r="B469" s="51" t="s">
        <v>898</v>
      </c>
      <c r="C469" s="213" t="s">
        <v>899</v>
      </c>
      <c r="D469" s="175">
        <v>0</v>
      </c>
      <c r="E469" s="175"/>
      <c r="F469" s="32" t="str">
        <f t="shared" si="109"/>
        <v>-</v>
      </c>
    </row>
    <row r="470" spans="1:6" ht="12.75" customHeight="1" x14ac:dyDescent="0.2">
      <c r="A470" s="50">
        <v>822</v>
      </c>
      <c r="B470" s="51" t="s">
        <v>900</v>
      </c>
      <c r="C470" s="213" t="s">
        <v>901</v>
      </c>
      <c r="D470" s="47">
        <f t="shared" ref="D470:E470" si="119">SUM(D471:D472)</f>
        <v>0</v>
      </c>
      <c r="E470" s="47">
        <f t="shared" si="119"/>
        <v>0</v>
      </c>
      <c r="F470" s="32" t="str">
        <f t="shared" si="109"/>
        <v>-</v>
      </c>
    </row>
    <row r="471" spans="1:6" ht="12.75" customHeight="1" x14ac:dyDescent="0.2">
      <c r="A471" s="50">
        <v>8221</v>
      </c>
      <c r="B471" s="51" t="s">
        <v>902</v>
      </c>
      <c r="C471" s="213" t="s">
        <v>903</v>
      </c>
      <c r="D471" s="175">
        <v>0</v>
      </c>
      <c r="E471" s="175"/>
      <c r="F471" s="32" t="str">
        <f t="shared" si="109"/>
        <v>-</v>
      </c>
    </row>
    <row r="472" spans="1:6" ht="12.75" customHeight="1" x14ac:dyDescent="0.2">
      <c r="A472" s="50">
        <v>8222</v>
      </c>
      <c r="B472" s="51" t="s">
        <v>904</v>
      </c>
      <c r="C472" s="213" t="s">
        <v>905</v>
      </c>
      <c r="D472" s="175">
        <v>0</v>
      </c>
      <c r="E472" s="175"/>
      <c r="F472" s="32" t="str">
        <f t="shared" si="109"/>
        <v>-</v>
      </c>
    </row>
    <row r="473" spans="1:6" ht="12.75" customHeight="1" x14ac:dyDescent="0.2">
      <c r="A473" s="50">
        <v>823</v>
      </c>
      <c r="B473" s="51" t="s">
        <v>906</v>
      </c>
      <c r="C473" s="213" t="s">
        <v>907</v>
      </c>
      <c r="D473" s="47">
        <f t="shared" ref="D473:E473" si="120">SUM(D474:D475)</f>
        <v>0</v>
      </c>
      <c r="E473" s="47">
        <f t="shared" si="120"/>
        <v>0</v>
      </c>
      <c r="F473" s="32" t="str">
        <f t="shared" si="109"/>
        <v>-</v>
      </c>
    </row>
    <row r="474" spans="1:6" ht="12.75" customHeight="1" x14ac:dyDescent="0.2">
      <c r="A474" s="50">
        <v>8231</v>
      </c>
      <c r="B474" s="51" t="s">
        <v>908</v>
      </c>
      <c r="C474" s="213" t="s">
        <v>909</v>
      </c>
      <c r="D474" s="175">
        <v>0</v>
      </c>
      <c r="E474" s="175"/>
      <c r="F474" s="32" t="str">
        <f t="shared" si="109"/>
        <v>-</v>
      </c>
    </row>
    <row r="475" spans="1:6" ht="12.75" customHeight="1" x14ac:dyDescent="0.2">
      <c r="A475" s="50">
        <v>8232</v>
      </c>
      <c r="B475" s="51" t="s">
        <v>910</v>
      </c>
      <c r="C475" s="213" t="s">
        <v>911</v>
      </c>
      <c r="D475" s="175">
        <v>0</v>
      </c>
      <c r="E475" s="175"/>
      <c r="F475" s="32" t="str">
        <f t="shared" si="109"/>
        <v>-</v>
      </c>
    </row>
    <row r="476" spans="1:6" ht="12.75" customHeight="1" x14ac:dyDescent="0.2">
      <c r="A476" s="50">
        <v>824</v>
      </c>
      <c r="B476" s="51" t="s">
        <v>912</v>
      </c>
      <c r="C476" s="213" t="s">
        <v>913</v>
      </c>
      <c r="D476" s="47">
        <f t="shared" ref="D476:E476" si="121">SUM(D477:D478)</f>
        <v>0</v>
      </c>
      <c r="E476" s="47">
        <f t="shared" si="121"/>
        <v>0</v>
      </c>
      <c r="F476" s="32" t="str">
        <f t="shared" si="109"/>
        <v>-</v>
      </c>
    </row>
    <row r="477" spans="1:6" ht="12.75" customHeight="1" x14ac:dyDescent="0.2">
      <c r="A477" s="50">
        <v>8241</v>
      </c>
      <c r="B477" s="51" t="s">
        <v>914</v>
      </c>
      <c r="C477" s="213" t="s">
        <v>915</v>
      </c>
      <c r="D477" s="175">
        <v>0</v>
      </c>
      <c r="E477" s="175"/>
      <c r="F477" s="32" t="str">
        <f t="shared" si="109"/>
        <v>-</v>
      </c>
    </row>
    <row r="478" spans="1:6" ht="12.75" customHeight="1" x14ac:dyDescent="0.2">
      <c r="A478" s="50">
        <v>8242</v>
      </c>
      <c r="B478" s="51" t="s">
        <v>916</v>
      </c>
      <c r="C478" s="213" t="s">
        <v>917</v>
      </c>
      <c r="D478" s="175">
        <v>0</v>
      </c>
      <c r="E478" s="175"/>
      <c r="F478" s="32" t="str">
        <f t="shared" si="109"/>
        <v>-</v>
      </c>
    </row>
    <row r="479" spans="1:6" ht="24" x14ac:dyDescent="0.2">
      <c r="A479" s="50">
        <v>83</v>
      </c>
      <c r="B479" s="52" t="s">
        <v>918</v>
      </c>
      <c r="C479" s="213" t="s">
        <v>919</v>
      </c>
      <c r="D479" s="47">
        <f t="shared" ref="D479:E479" si="122">D480+D484+D485+D488</f>
        <v>0</v>
      </c>
      <c r="E479" s="47">
        <f t="shared" si="122"/>
        <v>0</v>
      </c>
      <c r="F479" s="32" t="str">
        <f t="shared" si="109"/>
        <v>-</v>
      </c>
    </row>
    <row r="480" spans="1:6" ht="24" x14ac:dyDescent="0.2">
      <c r="A480" s="50">
        <v>831</v>
      </c>
      <c r="B480" s="51" t="s">
        <v>920</v>
      </c>
      <c r="C480" s="213" t="s">
        <v>921</v>
      </c>
      <c r="D480" s="47">
        <f t="shared" ref="D480:E480" si="123">SUM(D481:D483)</f>
        <v>0</v>
      </c>
      <c r="E480" s="47">
        <f t="shared" si="123"/>
        <v>0</v>
      </c>
      <c r="F480" s="32" t="str">
        <f t="shared" si="109"/>
        <v>-</v>
      </c>
    </row>
    <row r="481" spans="1:6" ht="12.75" customHeight="1" x14ac:dyDescent="0.2">
      <c r="A481" s="50">
        <v>8312</v>
      </c>
      <c r="B481" s="51" t="s">
        <v>922</v>
      </c>
      <c r="C481" s="213" t="s">
        <v>923</v>
      </c>
      <c r="D481" s="175">
        <v>0</v>
      </c>
      <c r="E481" s="175"/>
      <c r="F481" s="32" t="str">
        <f t="shared" si="109"/>
        <v>-</v>
      </c>
    </row>
    <row r="482" spans="1:6" ht="12.75" customHeight="1" x14ac:dyDescent="0.2">
      <c r="A482" s="50">
        <v>8313</v>
      </c>
      <c r="B482" s="51" t="s">
        <v>924</v>
      </c>
      <c r="C482" s="213" t="s">
        <v>925</v>
      </c>
      <c r="D482" s="175">
        <v>0</v>
      </c>
      <c r="E482" s="175"/>
      <c r="F482" s="32" t="str">
        <f t="shared" si="109"/>
        <v>-</v>
      </c>
    </row>
    <row r="483" spans="1:6" ht="12.75" customHeight="1" x14ac:dyDescent="0.2">
      <c r="A483" s="50">
        <v>8314</v>
      </c>
      <c r="B483" s="51" t="s">
        <v>926</v>
      </c>
      <c r="C483" s="213" t="s">
        <v>927</v>
      </c>
      <c r="D483" s="175">
        <v>0</v>
      </c>
      <c r="E483" s="175"/>
      <c r="F483" s="32" t="str">
        <f t="shared" si="109"/>
        <v>-</v>
      </c>
    </row>
    <row r="484" spans="1:6" ht="24" x14ac:dyDescent="0.2">
      <c r="A484" s="50">
        <v>832</v>
      </c>
      <c r="B484" s="164" t="s">
        <v>928</v>
      </c>
      <c r="C484" s="213" t="s">
        <v>929</v>
      </c>
      <c r="D484" s="175">
        <v>0</v>
      </c>
      <c r="E484" s="175"/>
      <c r="F484" s="32" t="str">
        <f t="shared" si="109"/>
        <v>-</v>
      </c>
    </row>
    <row r="485" spans="1:6" ht="24" x14ac:dyDescent="0.2">
      <c r="A485" s="50">
        <v>833</v>
      </c>
      <c r="B485" s="51" t="s">
        <v>930</v>
      </c>
      <c r="C485" s="213" t="s">
        <v>931</v>
      </c>
      <c r="D485" s="47">
        <f t="shared" ref="D485:E485" si="124">SUM(D486:D487)</f>
        <v>0</v>
      </c>
      <c r="E485" s="47">
        <f t="shared" si="124"/>
        <v>0</v>
      </c>
      <c r="F485" s="32" t="str">
        <f t="shared" si="109"/>
        <v>-</v>
      </c>
    </row>
    <row r="486" spans="1:6" ht="24" x14ac:dyDescent="0.2">
      <c r="A486" s="50">
        <v>8331</v>
      </c>
      <c r="B486" s="164" t="s">
        <v>932</v>
      </c>
      <c r="C486" s="213" t="s">
        <v>933</v>
      </c>
      <c r="D486" s="175">
        <v>0</v>
      </c>
      <c r="E486" s="175"/>
      <c r="F486" s="32" t="str">
        <f t="shared" si="109"/>
        <v>-</v>
      </c>
    </row>
    <row r="487" spans="1:6" ht="12.75" customHeight="1" x14ac:dyDescent="0.2">
      <c r="A487" s="50">
        <v>8332</v>
      </c>
      <c r="B487" s="51" t="s">
        <v>934</v>
      </c>
      <c r="C487" s="213" t="s">
        <v>935</v>
      </c>
      <c r="D487" s="175">
        <v>0</v>
      </c>
      <c r="E487" s="175"/>
      <c r="F487" s="32" t="str">
        <f t="shared" si="109"/>
        <v>-</v>
      </c>
    </row>
    <row r="488" spans="1:6" ht="24" x14ac:dyDescent="0.2">
      <c r="A488" s="50">
        <v>834</v>
      </c>
      <c r="B488" s="51" t="s">
        <v>936</v>
      </c>
      <c r="C488" s="213" t="s">
        <v>937</v>
      </c>
      <c r="D488" s="47">
        <f t="shared" ref="D488:E488" si="125">SUM(D489:D490)</f>
        <v>0</v>
      </c>
      <c r="E488" s="47">
        <f t="shared" si="125"/>
        <v>0</v>
      </c>
      <c r="F488" s="32" t="str">
        <f t="shared" si="109"/>
        <v>-</v>
      </c>
    </row>
    <row r="489" spans="1:6" ht="12.75" customHeight="1" x14ac:dyDescent="0.2">
      <c r="A489" s="50">
        <v>8341</v>
      </c>
      <c r="B489" s="199" t="s">
        <v>938</v>
      </c>
      <c r="C489" s="213" t="s">
        <v>939</v>
      </c>
      <c r="D489" s="175">
        <v>0</v>
      </c>
      <c r="E489" s="175"/>
      <c r="F489" s="32" t="str">
        <f t="shared" si="109"/>
        <v>-</v>
      </c>
    </row>
    <row r="490" spans="1:6" ht="12.75" customHeight="1" x14ac:dyDescent="0.2">
      <c r="A490" s="50">
        <v>8342</v>
      </c>
      <c r="B490" s="51" t="s">
        <v>940</v>
      </c>
      <c r="C490" s="213" t="s">
        <v>941</v>
      </c>
      <c r="D490" s="175">
        <v>0</v>
      </c>
      <c r="E490" s="175"/>
      <c r="F490" s="32" t="str">
        <f t="shared" si="109"/>
        <v>-</v>
      </c>
    </row>
    <row r="491" spans="1:6" ht="12.75" customHeight="1" x14ac:dyDescent="0.2">
      <c r="A491" s="50">
        <v>84</v>
      </c>
      <c r="B491" s="51" t="s">
        <v>942</v>
      </c>
      <c r="C491" s="213" t="s">
        <v>943</v>
      </c>
      <c r="D491" s="47">
        <f t="shared" ref="D491:E491" si="126">D492+D497+D501+D502+D509+D514</f>
        <v>0</v>
      </c>
      <c r="E491" s="47">
        <f t="shared" si="126"/>
        <v>0</v>
      </c>
      <c r="F491" s="32" t="str">
        <f t="shared" si="109"/>
        <v>-</v>
      </c>
    </row>
    <row r="492" spans="1:6" ht="24" x14ac:dyDescent="0.2">
      <c r="A492" s="50">
        <v>841</v>
      </c>
      <c r="B492" s="51" t="s">
        <v>944</v>
      </c>
      <c r="C492" s="213" t="s">
        <v>945</v>
      </c>
      <c r="D492" s="47">
        <f t="shared" ref="D492:E492" si="127">SUM(D493:D496)</f>
        <v>0</v>
      </c>
      <c r="E492" s="47">
        <f t="shared" si="127"/>
        <v>0</v>
      </c>
      <c r="F492" s="32" t="str">
        <f t="shared" si="109"/>
        <v>-</v>
      </c>
    </row>
    <row r="493" spans="1:6" ht="12.75" customHeight="1" x14ac:dyDescent="0.2">
      <c r="A493" s="50">
        <v>8413</v>
      </c>
      <c r="B493" s="51" t="s">
        <v>946</v>
      </c>
      <c r="C493" s="213" t="s">
        <v>947</v>
      </c>
      <c r="D493" s="175">
        <v>0</v>
      </c>
      <c r="E493" s="175"/>
      <c r="F493" s="32" t="str">
        <f t="shared" si="109"/>
        <v>-</v>
      </c>
    </row>
    <row r="494" spans="1:6" ht="12.75" customHeight="1" x14ac:dyDescent="0.2">
      <c r="A494" s="50">
        <v>8414</v>
      </c>
      <c r="B494" s="51" t="s">
        <v>948</v>
      </c>
      <c r="C494" s="213" t="s">
        <v>949</v>
      </c>
      <c r="D494" s="175">
        <v>0</v>
      </c>
      <c r="E494" s="175"/>
      <c r="F494" s="32" t="str">
        <f t="shared" si="109"/>
        <v>-</v>
      </c>
    </row>
    <row r="495" spans="1:6" ht="12.75" customHeight="1" x14ac:dyDescent="0.2">
      <c r="A495" s="50">
        <v>8415</v>
      </c>
      <c r="B495" s="51" t="s">
        <v>950</v>
      </c>
      <c r="C495" s="213" t="s">
        <v>951</v>
      </c>
      <c r="D495" s="175">
        <v>0</v>
      </c>
      <c r="E495" s="175"/>
      <c r="F495" s="32" t="str">
        <f t="shared" si="109"/>
        <v>-</v>
      </c>
    </row>
    <row r="496" spans="1:6" ht="12.75" customHeight="1" x14ac:dyDescent="0.2">
      <c r="A496" s="50">
        <v>8416</v>
      </c>
      <c r="B496" s="51" t="s">
        <v>952</v>
      </c>
      <c r="C496" s="213" t="s">
        <v>953</v>
      </c>
      <c r="D496" s="175">
        <v>0</v>
      </c>
      <c r="E496" s="175"/>
      <c r="F496" s="32" t="str">
        <f t="shared" si="109"/>
        <v>-</v>
      </c>
    </row>
    <row r="497" spans="1:6" ht="24" x14ac:dyDescent="0.2">
      <c r="A497" s="50">
        <v>842</v>
      </c>
      <c r="B497" s="51" t="s">
        <v>954</v>
      </c>
      <c r="C497" s="213" t="s">
        <v>955</v>
      </c>
      <c r="D497" s="47">
        <f t="shared" ref="D497:E497" si="128">SUM(D498:D500)</f>
        <v>0</v>
      </c>
      <c r="E497" s="47">
        <f t="shared" si="128"/>
        <v>0</v>
      </c>
      <c r="F497" s="32" t="str">
        <f t="shared" si="109"/>
        <v>-</v>
      </c>
    </row>
    <row r="498" spans="1:6" ht="12.75" customHeight="1" x14ac:dyDescent="0.2">
      <c r="A498" s="50">
        <v>8422</v>
      </c>
      <c r="B498" s="51" t="s">
        <v>956</v>
      </c>
      <c r="C498" s="213" t="s">
        <v>957</v>
      </c>
      <c r="D498" s="175">
        <v>0</v>
      </c>
      <c r="E498" s="175"/>
      <c r="F498" s="32" t="str">
        <f t="shared" si="109"/>
        <v>-</v>
      </c>
    </row>
    <row r="499" spans="1:6" ht="12.75" customHeight="1" x14ac:dyDescent="0.2">
      <c r="A499" s="50">
        <v>8423</v>
      </c>
      <c r="B499" s="51" t="s">
        <v>958</v>
      </c>
      <c r="C499" s="213" t="s">
        <v>959</v>
      </c>
      <c r="D499" s="175">
        <v>0</v>
      </c>
      <c r="E499" s="175"/>
      <c r="F499" s="32" t="str">
        <f t="shared" si="109"/>
        <v>-</v>
      </c>
    </row>
    <row r="500" spans="1:6" ht="12.75" customHeight="1" x14ac:dyDescent="0.2">
      <c r="A500" s="50">
        <v>8424</v>
      </c>
      <c r="B500" s="51" t="s">
        <v>960</v>
      </c>
      <c r="C500" s="213" t="s">
        <v>961</v>
      </c>
      <c r="D500" s="175">
        <v>0</v>
      </c>
      <c r="E500" s="175"/>
      <c r="F500" s="32" t="str">
        <f t="shared" si="109"/>
        <v>-</v>
      </c>
    </row>
    <row r="501" spans="1:6" ht="12.75" customHeight="1" x14ac:dyDescent="0.2">
      <c r="A501" s="50">
        <v>843</v>
      </c>
      <c r="B501" s="51" t="s">
        <v>962</v>
      </c>
      <c r="C501" s="213" t="s">
        <v>963</v>
      </c>
      <c r="D501" s="175">
        <v>0</v>
      </c>
      <c r="E501" s="175"/>
      <c r="F501" s="32" t="str">
        <f t="shared" si="109"/>
        <v>-</v>
      </c>
    </row>
    <row r="502" spans="1:6" ht="24" x14ac:dyDescent="0.2">
      <c r="A502" s="50">
        <v>844</v>
      </c>
      <c r="B502" s="51" t="s">
        <v>964</v>
      </c>
      <c r="C502" s="213" t="s">
        <v>965</v>
      </c>
      <c r="D502" s="47">
        <f t="shared" ref="D502:E502" si="129">SUM(D503:D508)</f>
        <v>0</v>
      </c>
      <c r="E502" s="47">
        <f t="shared" si="129"/>
        <v>0</v>
      </c>
      <c r="F502" s="32" t="str">
        <f t="shared" si="109"/>
        <v>-</v>
      </c>
    </row>
    <row r="503" spans="1:6" ht="12.75" customHeight="1" x14ac:dyDescent="0.2">
      <c r="A503" s="50">
        <v>8443</v>
      </c>
      <c r="B503" s="51" t="s">
        <v>966</v>
      </c>
      <c r="C503" s="213" t="s">
        <v>967</v>
      </c>
      <c r="D503" s="175">
        <v>0</v>
      </c>
      <c r="E503" s="175"/>
      <c r="F503" s="32" t="str">
        <f t="shared" si="109"/>
        <v>-</v>
      </c>
    </row>
    <row r="504" spans="1:6" ht="12.75" customHeight="1" x14ac:dyDescent="0.2">
      <c r="A504" s="50">
        <v>8444</v>
      </c>
      <c r="B504" s="51" t="s">
        <v>968</v>
      </c>
      <c r="C504" s="213" t="s">
        <v>969</v>
      </c>
      <c r="D504" s="175">
        <v>0</v>
      </c>
      <c r="E504" s="175"/>
      <c r="F504" s="32" t="str">
        <f t="shared" si="109"/>
        <v>-</v>
      </c>
    </row>
    <row r="505" spans="1:6" ht="24" x14ac:dyDescent="0.2">
      <c r="A505" s="50">
        <v>8445</v>
      </c>
      <c r="B505" s="51" t="s">
        <v>970</v>
      </c>
      <c r="C505" s="213" t="s">
        <v>971</v>
      </c>
      <c r="D505" s="175">
        <v>0</v>
      </c>
      <c r="E505" s="175"/>
      <c r="F505" s="32" t="str">
        <f t="shared" si="109"/>
        <v>-</v>
      </c>
    </row>
    <row r="506" spans="1:6" ht="12.75" customHeight="1" x14ac:dyDescent="0.2">
      <c r="A506" s="50">
        <v>8446</v>
      </c>
      <c r="B506" s="51" t="s">
        <v>972</v>
      </c>
      <c r="C506" s="213" t="s">
        <v>973</v>
      </c>
      <c r="D506" s="175">
        <v>0</v>
      </c>
      <c r="E506" s="175"/>
      <c r="F506" s="32" t="str">
        <f t="shared" si="109"/>
        <v>-</v>
      </c>
    </row>
    <row r="507" spans="1:6" ht="12.75" customHeight="1" x14ac:dyDescent="0.2">
      <c r="A507" s="50">
        <v>8447</v>
      </c>
      <c r="B507" s="51" t="s">
        <v>974</v>
      </c>
      <c r="C507" s="213" t="s">
        <v>975</v>
      </c>
      <c r="D507" s="175">
        <v>0</v>
      </c>
      <c r="E507" s="175"/>
      <c r="F507" s="32" t="str">
        <f t="shared" si="109"/>
        <v>-</v>
      </c>
    </row>
    <row r="508" spans="1:6" ht="12.75" customHeight="1" x14ac:dyDescent="0.2">
      <c r="A508" s="50">
        <v>8448</v>
      </c>
      <c r="B508" s="51" t="s">
        <v>976</v>
      </c>
      <c r="C508" s="213" t="s">
        <v>977</v>
      </c>
      <c r="D508" s="175">
        <v>0</v>
      </c>
      <c r="E508" s="175"/>
      <c r="F508" s="32" t="str">
        <f t="shared" si="109"/>
        <v>-</v>
      </c>
    </row>
    <row r="509" spans="1:6" ht="24" x14ac:dyDescent="0.2">
      <c r="A509" s="50">
        <v>845</v>
      </c>
      <c r="B509" s="164" t="s">
        <v>978</v>
      </c>
      <c r="C509" s="213" t="s">
        <v>979</v>
      </c>
      <c r="D509" s="47">
        <f t="shared" ref="D509:E509" si="130">SUM(D510:D513)</f>
        <v>0</v>
      </c>
      <c r="E509" s="47">
        <f t="shared" si="130"/>
        <v>0</v>
      </c>
      <c r="F509" s="32" t="str">
        <f t="shared" si="109"/>
        <v>-</v>
      </c>
    </row>
    <row r="510" spans="1:6" ht="12.75" customHeight="1" x14ac:dyDescent="0.2">
      <c r="A510" s="50">
        <v>8453</v>
      </c>
      <c r="B510" s="51" t="s">
        <v>980</v>
      </c>
      <c r="C510" s="213" t="s">
        <v>981</v>
      </c>
      <c r="D510" s="175">
        <v>0</v>
      </c>
      <c r="E510" s="175"/>
      <c r="F510" s="32" t="str">
        <f t="shared" si="109"/>
        <v>-</v>
      </c>
    </row>
    <row r="511" spans="1:6" ht="12.75" customHeight="1" x14ac:dyDescent="0.2">
      <c r="A511" s="50">
        <v>8454</v>
      </c>
      <c r="B511" s="51" t="s">
        <v>982</v>
      </c>
      <c r="C511" s="213" t="s">
        <v>983</v>
      </c>
      <c r="D511" s="175">
        <v>0</v>
      </c>
      <c r="E511" s="175"/>
      <c r="F511" s="32" t="str">
        <f t="shared" si="109"/>
        <v>-</v>
      </c>
    </row>
    <row r="512" spans="1:6" ht="12.75" customHeight="1" x14ac:dyDescent="0.2">
      <c r="A512" s="50">
        <v>8455</v>
      </c>
      <c r="B512" s="51" t="s">
        <v>984</v>
      </c>
      <c r="C512" s="213" t="s">
        <v>985</v>
      </c>
      <c r="D512" s="175">
        <v>0</v>
      </c>
      <c r="E512" s="175"/>
      <c r="F512" s="32" t="str">
        <f t="shared" si="109"/>
        <v>-</v>
      </c>
    </row>
    <row r="513" spans="1:6" ht="12.75" customHeight="1" x14ac:dyDescent="0.2">
      <c r="A513" s="50">
        <v>8456</v>
      </c>
      <c r="B513" s="51" t="s">
        <v>986</v>
      </c>
      <c r="C513" s="213" t="s">
        <v>987</v>
      </c>
      <c r="D513" s="175">
        <v>0</v>
      </c>
      <c r="E513" s="175"/>
      <c r="F513" s="32" t="str">
        <f t="shared" si="109"/>
        <v>-</v>
      </c>
    </row>
    <row r="514" spans="1:6" ht="12.75" customHeight="1" x14ac:dyDescent="0.2">
      <c r="A514" s="50">
        <v>847</v>
      </c>
      <c r="B514" s="51" t="s">
        <v>988</v>
      </c>
      <c r="C514" s="213" t="s">
        <v>989</v>
      </c>
      <c r="D514" s="47">
        <f t="shared" ref="D514:E514" si="131">SUM(D515:D521)</f>
        <v>0</v>
      </c>
      <c r="E514" s="47">
        <f t="shared" si="131"/>
        <v>0</v>
      </c>
      <c r="F514" s="32" t="str">
        <f t="shared" si="109"/>
        <v>-</v>
      </c>
    </row>
    <row r="515" spans="1:6" ht="12.75" customHeight="1" x14ac:dyDescent="0.2">
      <c r="A515" s="50">
        <v>8471</v>
      </c>
      <c r="B515" s="51" t="s">
        <v>990</v>
      </c>
      <c r="C515" s="213" t="s">
        <v>991</v>
      </c>
      <c r="D515" s="175">
        <v>0</v>
      </c>
      <c r="E515" s="175"/>
      <c r="F515" s="32" t="str">
        <f t="shared" si="109"/>
        <v>-</v>
      </c>
    </row>
    <row r="516" spans="1:6" ht="12.75" customHeight="1" x14ac:dyDescent="0.2">
      <c r="A516" s="50">
        <v>8472</v>
      </c>
      <c r="B516" s="51" t="s">
        <v>992</v>
      </c>
      <c r="C516" s="213" t="s">
        <v>993</v>
      </c>
      <c r="D516" s="175">
        <v>0</v>
      </c>
      <c r="E516" s="175"/>
      <c r="F516" s="32" t="str">
        <f t="shared" si="109"/>
        <v>-</v>
      </c>
    </row>
    <row r="517" spans="1:6" ht="12.75" customHeight="1" x14ac:dyDescent="0.2">
      <c r="A517" s="50">
        <v>8473</v>
      </c>
      <c r="B517" s="51" t="s">
        <v>994</v>
      </c>
      <c r="C517" s="213" t="s">
        <v>995</v>
      </c>
      <c r="D517" s="175">
        <v>0</v>
      </c>
      <c r="E517" s="175"/>
      <c r="F517" s="32" t="str">
        <f t="shared" si="109"/>
        <v>-</v>
      </c>
    </row>
    <row r="518" spans="1:6" ht="12.75" customHeight="1" x14ac:dyDescent="0.2">
      <c r="A518" s="50">
        <v>8474</v>
      </c>
      <c r="B518" s="51" t="s">
        <v>996</v>
      </c>
      <c r="C518" s="213" t="s">
        <v>997</v>
      </c>
      <c r="D518" s="175">
        <v>0</v>
      </c>
      <c r="E518" s="175"/>
      <c r="F518" s="32" t="str">
        <f t="shared" si="109"/>
        <v>-</v>
      </c>
    </row>
    <row r="519" spans="1:6" ht="12.75" customHeight="1" x14ac:dyDescent="0.2">
      <c r="A519" s="50">
        <v>8475</v>
      </c>
      <c r="B519" s="51" t="s">
        <v>998</v>
      </c>
      <c r="C519" s="213" t="s">
        <v>999</v>
      </c>
      <c r="D519" s="175">
        <v>0</v>
      </c>
      <c r="E519" s="175"/>
      <c r="F519" s="32" t="str">
        <f t="shared" si="109"/>
        <v>-</v>
      </c>
    </row>
    <row r="520" spans="1:6" ht="12.75" customHeight="1" x14ac:dyDescent="0.2">
      <c r="A520" s="50">
        <v>8476</v>
      </c>
      <c r="B520" s="51" t="s">
        <v>1000</v>
      </c>
      <c r="C520" s="213" t="s">
        <v>1001</v>
      </c>
      <c r="D520" s="175">
        <v>0</v>
      </c>
      <c r="E520" s="175"/>
      <c r="F520" s="32" t="str">
        <f t="shared" si="109"/>
        <v>-</v>
      </c>
    </row>
    <row r="521" spans="1:6" ht="12" x14ac:dyDescent="0.2">
      <c r="A521" s="57" t="s">
        <v>1002</v>
      </c>
      <c r="B521" s="52" t="s">
        <v>1003</v>
      </c>
      <c r="C521" s="238" t="s">
        <v>1002</v>
      </c>
      <c r="D521" s="173">
        <v>0</v>
      </c>
      <c r="E521" s="173"/>
      <c r="F521" s="58" t="str">
        <f t="shared" si="109"/>
        <v>-</v>
      </c>
    </row>
    <row r="522" spans="1:6" ht="24" x14ac:dyDescent="0.2">
      <c r="A522" s="50">
        <v>85</v>
      </c>
      <c r="B522" s="52" t="s">
        <v>1004</v>
      </c>
      <c r="C522" s="213" t="s">
        <v>1005</v>
      </c>
      <c r="D522" s="47">
        <f t="shared" ref="D522:E522" si="132">D523+D526+D529+D532</f>
        <v>0</v>
      </c>
      <c r="E522" s="47">
        <f t="shared" si="132"/>
        <v>0</v>
      </c>
      <c r="F522" s="32" t="str">
        <f t="shared" si="109"/>
        <v>-</v>
      </c>
    </row>
    <row r="523" spans="1:6" ht="12.75" customHeight="1" x14ac:dyDescent="0.2">
      <c r="A523" s="50">
        <v>851</v>
      </c>
      <c r="B523" s="51" t="s">
        <v>1006</v>
      </c>
      <c r="C523" s="213" t="s">
        <v>1007</v>
      </c>
      <c r="D523" s="47">
        <f t="shared" ref="D523:E523" si="133">SUM(D524:D525)</f>
        <v>0</v>
      </c>
      <c r="E523" s="47">
        <f t="shared" si="133"/>
        <v>0</v>
      </c>
      <c r="F523" s="32" t="str">
        <f t="shared" si="109"/>
        <v>-</v>
      </c>
    </row>
    <row r="524" spans="1:6" ht="12.75" customHeight="1" x14ac:dyDescent="0.2">
      <c r="A524" s="50">
        <v>8511</v>
      </c>
      <c r="B524" s="51" t="s">
        <v>1008</v>
      </c>
      <c r="C524" s="213" t="s">
        <v>1009</v>
      </c>
      <c r="D524" s="175">
        <v>0</v>
      </c>
      <c r="E524" s="175"/>
      <c r="F524" s="32" t="str">
        <f t="shared" si="109"/>
        <v>-</v>
      </c>
    </row>
    <row r="525" spans="1:6" ht="12.75" customHeight="1" x14ac:dyDescent="0.2">
      <c r="A525" s="50">
        <v>8512</v>
      </c>
      <c r="B525" s="51" t="s">
        <v>1010</v>
      </c>
      <c r="C525" s="213" t="s">
        <v>1011</v>
      </c>
      <c r="D525" s="175">
        <v>0</v>
      </c>
      <c r="E525" s="175"/>
      <c r="F525" s="32" t="str">
        <f t="shared" si="109"/>
        <v>-</v>
      </c>
    </row>
    <row r="526" spans="1:6" ht="12.75" customHeight="1" x14ac:dyDescent="0.2">
      <c r="A526" s="50">
        <v>852</v>
      </c>
      <c r="B526" s="51" t="s">
        <v>1012</v>
      </c>
      <c r="C526" s="213" t="s">
        <v>1013</v>
      </c>
      <c r="D526" s="47">
        <f t="shared" ref="D526:E526" si="134">SUM(D527:D528)</f>
        <v>0</v>
      </c>
      <c r="E526" s="47">
        <f t="shared" si="134"/>
        <v>0</v>
      </c>
      <c r="F526" s="32" t="str">
        <f t="shared" si="109"/>
        <v>-</v>
      </c>
    </row>
    <row r="527" spans="1:6" ht="12.75" customHeight="1" x14ac:dyDescent="0.2">
      <c r="A527" s="50">
        <v>8521</v>
      </c>
      <c r="B527" s="51" t="s">
        <v>1014</v>
      </c>
      <c r="C527" s="213" t="s">
        <v>1015</v>
      </c>
      <c r="D527" s="175">
        <v>0</v>
      </c>
      <c r="E527" s="175"/>
      <c r="F527" s="32" t="str">
        <f t="shared" si="109"/>
        <v>-</v>
      </c>
    </row>
    <row r="528" spans="1:6" ht="12.75" customHeight="1" x14ac:dyDescent="0.2">
      <c r="A528" s="50">
        <v>8522</v>
      </c>
      <c r="B528" s="51" t="s">
        <v>1016</v>
      </c>
      <c r="C528" s="213" t="s">
        <v>1017</v>
      </c>
      <c r="D528" s="175">
        <v>0</v>
      </c>
      <c r="E528" s="175"/>
      <c r="F528" s="32" t="str">
        <f t="shared" si="109"/>
        <v>-</v>
      </c>
    </row>
    <row r="529" spans="1:6" ht="12.75" customHeight="1" x14ac:dyDescent="0.2">
      <c r="A529" s="50">
        <v>853</v>
      </c>
      <c r="B529" s="51" t="s">
        <v>1018</v>
      </c>
      <c r="C529" s="213" t="s">
        <v>1019</v>
      </c>
      <c r="D529" s="47">
        <f t="shared" ref="D529:E529" si="135">SUM(D530:D531)</f>
        <v>0</v>
      </c>
      <c r="E529" s="47">
        <f t="shared" si="135"/>
        <v>0</v>
      </c>
      <c r="F529" s="32" t="str">
        <f t="shared" si="109"/>
        <v>-</v>
      </c>
    </row>
    <row r="530" spans="1:6" ht="12.75" customHeight="1" x14ac:dyDescent="0.2">
      <c r="A530" s="50">
        <v>8531</v>
      </c>
      <c r="B530" s="51" t="s">
        <v>1020</v>
      </c>
      <c r="C530" s="213" t="s">
        <v>1021</v>
      </c>
      <c r="D530" s="175">
        <v>0</v>
      </c>
      <c r="E530" s="175"/>
      <c r="F530" s="32" t="str">
        <f t="shared" si="109"/>
        <v>-</v>
      </c>
    </row>
    <row r="531" spans="1:6" ht="12.75" customHeight="1" x14ac:dyDescent="0.2">
      <c r="A531" s="50">
        <v>8532</v>
      </c>
      <c r="B531" s="51" t="s">
        <v>1022</v>
      </c>
      <c r="C531" s="213" t="s">
        <v>1023</v>
      </c>
      <c r="D531" s="175">
        <v>0</v>
      </c>
      <c r="E531" s="175"/>
      <c r="F531" s="32" t="str">
        <f t="shared" si="109"/>
        <v>-</v>
      </c>
    </row>
    <row r="532" spans="1:6" ht="12.75" customHeight="1" x14ac:dyDescent="0.2">
      <c r="A532" s="50">
        <v>854</v>
      </c>
      <c r="B532" s="51" t="s">
        <v>1024</v>
      </c>
      <c r="C532" s="213" t="s">
        <v>1025</v>
      </c>
      <c r="D532" s="47">
        <f t="shared" ref="D532:E532" si="136">SUM(D533:D534)</f>
        <v>0</v>
      </c>
      <c r="E532" s="47">
        <f t="shared" si="136"/>
        <v>0</v>
      </c>
      <c r="F532" s="32" t="str">
        <f t="shared" si="109"/>
        <v>-</v>
      </c>
    </row>
    <row r="533" spans="1:6" ht="12.75" customHeight="1" x14ac:dyDescent="0.2">
      <c r="A533" s="50">
        <v>8541</v>
      </c>
      <c r="B533" s="51" t="s">
        <v>1026</v>
      </c>
      <c r="C533" s="213" t="s">
        <v>1027</v>
      </c>
      <c r="D533" s="175">
        <v>0</v>
      </c>
      <c r="E533" s="175"/>
      <c r="F533" s="32" t="str">
        <f t="shared" si="109"/>
        <v>-</v>
      </c>
    </row>
    <row r="534" spans="1:6" ht="12.75" customHeight="1" x14ac:dyDescent="0.2">
      <c r="A534" s="50">
        <v>8542</v>
      </c>
      <c r="B534" s="51" t="s">
        <v>1028</v>
      </c>
      <c r="C534" s="213" t="s">
        <v>1029</v>
      </c>
      <c r="D534" s="175">
        <v>0</v>
      </c>
      <c r="E534" s="175"/>
      <c r="F534" s="32" t="str">
        <f t="shared" si="109"/>
        <v>-</v>
      </c>
    </row>
    <row r="535" spans="1:6" ht="12.75" customHeight="1" x14ac:dyDescent="0.2">
      <c r="A535" s="50">
        <v>5</v>
      </c>
      <c r="B535" s="51" t="s">
        <v>1030</v>
      </c>
      <c r="C535" s="213" t="s">
        <v>1031</v>
      </c>
      <c r="D535" s="47">
        <f>D536+D571+D584+D597+D629</f>
        <v>0</v>
      </c>
      <c r="E535" s="47">
        <f>E536+E571+E584+E597+E629</f>
        <v>0</v>
      </c>
      <c r="F535" s="32" t="str">
        <f t="shared" si="109"/>
        <v>-</v>
      </c>
    </row>
    <row r="536" spans="1:6" ht="24" x14ac:dyDescent="0.2">
      <c r="A536" s="50">
        <v>51</v>
      </c>
      <c r="B536" s="52" t="s">
        <v>1032</v>
      </c>
      <c r="C536" s="213" t="s">
        <v>1033</v>
      </c>
      <c r="D536" s="47">
        <f>D537+D542+D545+D549+D550+D557+D562+D570</f>
        <v>0</v>
      </c>
      <c r="E536" s="47">
        <f>E537+E542+E545+E549+E550+E557+E562+E570</f>
        <v>0</v>
      </c>
      <c r="F536" s="32" t="str">
        <f t="shared" si="109"/>
        <v>-</v>
      </c>
    </row>
    <row r="537" spans="1:6" ht="24" x14ac:dyDescent="0.2">
      <c r="A537" s="50">
        <v>511</v>
      </c>
      <c r="B537" s="51" t="s">
        <v>1034</v>
      </c>
      <c r="C537" s="213" t="s">
        <v>1035</v>
      </c>
      <c r="D537" s="47">
        <f t="shared" ref="D537:E537" si="137">SUM(D538:D541)</f>
        <v>0</v>
      </c>
      <c r="E537" s="47">
        <f t="shared" si="137"/>
        <v>0</v>
      </c>
      <c r="F537" s="32" t="str">
        <f t="shared" si="109"/>
        <v>-</v>
      </c>
    </row>
    <row r="538" spans="1:6" ht="12.75" customHeight="1" x14ac:dyDescent="0.2">
      <c r="A538" s="50">
        <v>5113</v>
      </c>
      <c r="B538" s="51" t="s">
        <v>1036</v>
      </c>
      <c r="C538" s="213" t="s">
        <v>1037</v>
      </c>
      <c r="D538" s="175">
        <v>0</v>
      </c>
      <c r="E538" s="175"/>
      <c r="F538" s="32" t="str">
        <f t="shared" si="109"/>
        <v>-</v>
      </c>
    </row>
    <row r="539" spans="1:6" ht="12.75" customHeight="1" x14ac:dyDescent="0.2">
      <c r="A539" s="50">
        <v>5114</v>
      </c>
      <c r="B539" s="51" t="s">
        <v>1038</v>
      </c>
      <c r="C539" s="213" t="s">
        <v>1039</v>
      </c>
      <c r="D539" s="175">
        <v>0</v>
      </c>
      <c r="E539" s="175"/>
      <c r="F539" s="32" t="str">
        <f t="shared" si="109"/>
        <v>-</v>
      </c>
    </row>
    <row r="540" spans="1:6" ht="12.75" customHeight="1" x14ac:dyDescent="0.2">
      <c r="A540" s="50">
        <v>5115</v>
      </c>
      <c r="B540" s="51" t="s">
        <v>1040</v>
      </c>
      <c r="C540" s="213" t="s">
        <v>1041</v>
      </c>
      <c r="D540" s="175">
        <v>0</v>
      </c>
      <c r="E540" s="175"/>
      <c r="F540" s="32" t="str">
        <f t="shared" si="109"/>
        <v>-</v>
      </c>
    </row>
    <row r="541" spans="1:6" ht="12.75" customHeight="1" x14ac:dyDescent="0.2">
      <c r="A541" s="50">
        <v>5116</v>
      </c>
      <c r="B541" s="51" t="s">
        <v>1042</v>
      </c>
      <c r="C541" s="213" t="s">
        <v>1043</v>
      </c>
      <c r="D541" s="175">
        <v>0</v>
      </c>
      <c r="E541" s="175"/>
      <c r="F541" s="32" t="str">
        <f t="shared" si="109"/>
        <v>-</v>
      </c>
    </row>
    <row r="542" spans="1:6" ht="24" x14ac:dyDescent="0.2">
      <c r="A542" s="50">
        <v>512</v>
      </c>
      <c r="B542" s="164" t="s">
        <v>1044</v>
      </c>
      <c r="C542" s="213" t="s">
        <v>1045</v>
      </c>
      <c r="D542" s="47">
        <f t="shared" ref="D542:E542" si="138">SUM(D543:D544)</f>
        <v>0</v>
      </c>
      <c r="E542" s="47">
        <f t="shared" si="138"/>
        <v>0</v>
      </c>
      <c r="F542" s="32" t="str">
        <f t="shared" si="109"/>
        <v>-</v>
      </c>
    </row>
    <row r="543" spans="1:6" ht="24" x14ac:dyDescent="0.2">
      <c r="A543" s="50">
        <v>5121</v>
      </c>
      <c r="B543" s="51" t="s">
        <v>1046</v>
      </c>
      <c r="C543" s="213" t="s">
        <v>1047</v>
      </c>
      <c r="D543" s="175">
        <v>0</v>
      </c>
      <c r="E543" s="175"/>
      <c r="F543" s="32" t="str">
        <f t="shared" si="109"/>
        <v>-</v>
      </c>
    </row>
    <row r="544" spans="1:6" ht="24" x14ac:dyDescent="0.2">
      <c r="A544" s="50">
        <v>5122</v>
      </c>
      <c r="B544" s="51" t="s">
        <v>1048</v>
      </c>
      <c r="C544" s="213" t="s">
        <v>1049</v>
      </c>
      <c r="D544" s="175">
        <v>0</v>
      </c>
      <c r="E544" s="175"/>
      <c r="F544" s="32" t="str">
        <f t="shared" si="109"/>
        <v>-</v>
      </c>
    </row>
    <row r="545" spans="1:6" ht="24" x14ac:dyDescent="0.2">
      <c r="A545" s="50">
        <v>513</v>
      </c>
      <c r="B545" s="51" t="s">
        <v>1050</v>
      </c>
      <c r="C545" s="213" t="s">
        <v>1051</v>
      </c>
      <c r="D545" s="47">
        <f t="shared" ref="D545:E545" si="139">SUM(D546:D548)</f>
        <v>0</v>
      </c>
      <c r="E545" s="47">
        <f t="shared" si="139"/>
        <v>0</v>
      </c>
      <c r="F545" s="32" t="str">
        <f t="shared" si="109"/>
        <v>-</v>
      </c>
    </row>
    <row r="546" spans="1:6" ht="12.75" customHeight="1" x14ac:dyDescent="0.2">
      <c r="A546" s="50">
        <v>5132</v>
      </c>
      <c r="B546" s="51" t="s">
        <v>1052</v>
      </c>
      <c r="C546" s="213" t="s">
        <v>1053</v>
      </c>
      <c r="D546" s="175">
        <v>0</v>
      </c>
      <c r="E546" s="175"/>
      <c r="F546" s="32" t="str">
        <f t="shared" si="109"/>
        <v>-</v>
      </c>
    </row>
    <row r="547" spans="1:6" ht="12.75" customHeight="1" x14ac:dyDescent="0.2">
      <c r="A547" s="217">
        <v>5133</v>
      </c>
      <c r="B547" s="51" t="s">
        <v>1054</v>
      </c>
      <c r="C547" s="218" t="s">
        <v>1055</v>
      </c>
      <c r="D547" s="175">
        <v>0</v>
      </c>
      <c r="E547" s="175"/>
      <c r="F547" s="32" t="str">
        <f t="shared" si="109"/>
        <v>-</v>
      </c>
    </row>
    <row r="548" spans="1:6" ht="12.75" customHeight="1" x14ac:dyDescent="0.2">
      <c r="A548" s="217">
        <v>5134</v>
      </c>
      <c r="B548" s="51" t="s">
        <v>1056</v>
      </c>
      <c r="C548" s="218" t="s">
        <v>1057</v>
      </c>
      <c r="D548" s="175">
        <v>0</v>
      </c>
      <c r="E548" s="175"/>
      <c r="F548" s="32" t="str">
        <f t="shared" si="109"/>
        <v>-</v>
      </c>
    </row>
    <row r="549" spans="1:6" ht="12.75" customHeight="1" x14ac:dyDescent="0.2">
      <c r="A549" s="50">
        <v>514</v>
      </c>
      <c r="B549" s="164" t="s">
        <v>1058</v>
      </c>
      <c r="C549" s="213" t="s">
        <v>1059</v>
      </c>
      <c r="D549" s="175">
        <v>0</v>
      </c>
      <c r="E549" s="175"/>
      <c r="F549" s="32" t="str">
        <f t="shared" si="109"/>
        <v>-</v>
      </c>
    </row>
    <row r="550" spans="1:6" ht="24" x14ac:dyDescent="0.2">
      <c r="A550" s="50">
        <v>515</v>
      </c>
      <c r="B550" s="51" t="s">
        <v>1060</v>
      </c>
      <c r="C550" s="213" t="s">
        <v>1061</v>
      </c>
      <c r="D550" s="47">
        <f t="shared" ref="D550:E550" si="140">SUM(D551:D556)</f>
        <v>0</v>
      </c>
      <c r="E550" s="47">
        <f t="shared" si="140"/>
        <v>0</v>
      </c>
      <c r="F550" s="32" t="str">
        <f t="shared" si="109"/>
        <v>-</v>
      </c>
    </row>
    <row r="551" spans="1:6" ht="12.75" customHeight="1" x14ac:dyDescent="0.2">
      <c r="A551" s="50">
        <v>5153</v>
      </c>
      <c r="B551" s="51" t="s">
        <v>1062</v>
      </c>
      <c r="C551" s="213" t="s">
        <v>1063</v>
      </c>
      <c r="D551" s="175">
        <v>0</v>
      </c>
      <c r="E551" s="175"/>
      <c r="F551" s="32" t="str">
        <f t="shared" si="109"/>
        <v>-</v>
      </c>
    </row>
    <row r="552" spans="1:6" ht="12.75" customHeight="1" x14ac:dyDescent="0.2">
      <c r="A552" s="50">
        <v>5154</v>
      </c>
      <c r="B552" s="51" t="s">
        <v>1064</v>
      </c>
      <c r="C552" s="213" t="s">
        <v>1065</v>
      </c>
      <c r="D552" s="175">
        <v>0</v>
      </c>
      <c r="E552" s="175"/>
      <c r="F552" s="32" t="str">
        <f t="shared" si="109"/>
        <v>-</v>
      </c>
    </row>
    <row r="553" spans="1:6" ht="24" x14ac:dyDescent="0.2">
      <c r="A553" s="50">
        <v>5155</v>
      </c>
      <c r="B553" s="51" t="s">
        <v>1066</v>
      </c>
      <c r="C553" s="213" t="s">
        <v>1067</v>
      </c>
      <c r="D553" s="175">
        <v>0</v>
      </c>
      <c r="E553" s="175"/>
      <c r="F553" s="32" t="str">
        <f t="shared" si="109"/>
        <v>-</v>
      </c>
    </row>
    <row r="554" spans="1:6" ht="12.75" customHeight="1" x14ac:dyDescent="0.2">
      <c r="A554" s="50">
        <v>5156</v>
      </c>
      <c r="B554" s="51" t="s">
        <v>1068</v>
      </c>
      <c r="C554" s="213" t="s">
        <v>1069</v>
      </c>
      <c r="D554" s="175">
        <v>0</v>
      </c>
      <c r="E554" s="175"/>
      <c r="F554" s="32" t="str">
        <f t="shared" si="109"/>
        <v>-</v>
      </c>
    </row>
    <row r="555" spans="1:6" ht="12.75" customHeight="1" x14ac:dyDescent="0.2">
      <c r="A555" s="50">
        <v>5157</v>
      </c>
      <c r="B555" s="51" t="s">
        <v>1070</v>
      </c>
      <c r="C555" s="213" t="s">
        <v>1071</v>
      </c>
      <c r="D555" s="175">
        <v>0</v>
      </c>
      <c r="E555" s="175"/>
      <c r="F555" s="32" t="str">
        <f t="shared" si="109"/>
        <v>-</v>
      </c>
    </row>
    <row r="556" spans="1:6" ht="12.75" customHeight="1" x14ac:dyDescent="0.2">
      <c r="A556" s="50">
        <v>5158</v>
      </c>
      <c r="B556" s="51" t="s">
        <v>1072</v>
      </c>
      <c r="C556" s="213" t="s">
        <v>1073</v>
      </c>
      <c r="D556" s="175">
        <v>0</v>
      </c>
      <c r="E556" s="175"/>
      <c r="F556" s="32" t="str">
        <f t="shared" si="109"/>
        <v>-</v>
      </c>
    </row>
    <row r="557" spans="1:6" ht="24" x14ac:dyDescent="0.2">
      <c r="A557" s="50">
        <v>516</v>
      </c>
      <c r="B557" s="164" t="s">
        <v>1074</v>
      </c>
      <c r="C557" s="213" t="s">
        <v>1075</v>
      </c>
      <c r="D557" s="47">
        <f t="shared" ref="D557:E557" si="141">SUM(D558:D561)</f>
        <v>0</v>
      </c>
      <c r="E557" s="47">
        <f t="shared" si="141"/>
        <v>0</v>
      </c>
      <c r="F557" s="32" t="str">
        <f t="shared" si="109"/>
        <v>-</v>
      </c>
    </row>
    <row r="558" spans="1:6" ht="12.75" customHeight="1" x14ac:dyDescent="0.2">
      <c r="A558" s="50">
        <v>5163</v>
      </c>
      <c r="B558" s="51" t="s">
        <v>1076</v>
      </c>
      <c r="C558" s="213" t="s">
        <v>1077</v>
      </c>
      <c r="D558" s="175">
        <v>0</v>
      </c>
      <c r="E558" s="175"/>
      <c r="F558" s="32" t="str">
        <f t="shared" si="109"/>
        <v>-</v>
      </c>
    </row>
    <row r="559" spans="1:6" ht="12.75" customHeight="1" x14ac:dyDescent="0.2">
      <c r="A559" s="50">
        <v>5164</v>
      </c>
      <c r="B559" s="51" t="s">
        <v>1078</v>
      </c>
      <c r="C559" s="213" t="s">
        <v>1079</v>
      </c>
      <c r="D559" s="175">
        <v>0</v>
      </c>
      <c r="E559" s="175"/>
      <c r="F559" s="32" t="str">
        <f t="shared" si="109"/>
        <v>-</v>
      </c>
    </row>
    <row r="560" spans="1:6" ht="12.75" customHeight="1" x14ac:dyDescent="0.2">
      <c r="A560" s="50">
        <v>5165</v>
      </c>
      <c r="B560" s="51" t="s">
        <v>1080</v>
      </c>
      <c r="C560" s="213" t="s">
        <v>1081</v>
      </c>
      <c r="D560" s="175">
        <v>0</v>
      </c>
      <c r="E560" s="175"/>
      <c r="F560" s="32" t="str">
        <f t="shared" si="109"/>
        <v>-</v>
      </c>
    </row>
    <row r="561" spans="1:6" ht="12.75" customHeight="1" x14ac:dyDescent="0.2">
      <c r="A561" s="50">
        <v>5166</v>
      </c>
      <c r="B561" s="51" t="s">
        <v>1082</v>
      </c>
      <c r="C561" s="213" t="s">
        <v>1083</v>
      </c>
      <c r="D561" s="175">
        <v>0</v>
      </c>
      <c r="E561" s="175"/>
      <c r="F561" s="32" t="str">
        <f t="shared" si="109"/>
        <v>-</v>
      </c>
    </row>
    <row r="562" spans="1:6" ht="12.75" customHeight="1" x14ac:dyDescent="0.2">
      <c r="A562" s="50">
        <v>517</v>
      </c>
      <c r="B562" s="51" t="s">
        <v>1084</v>
      </c>
      <c r="C562" s="213" t="s">
        <v>1085</v>
      </c>
      <c r="D562" s="47">
        <f t="shared" ref="D562:E562" si="142">SUM(D563:D569)</f>
        <v>0</v>
      </c>
      <c r="E562" s="47">
        <f t="shared" si="142"/>
        <v>0</v>
      </c>
      <c r="F562" s="32" t="str">
        <f t="shared" si="109"/>
        <v>-</v>
      </c>
    </row>
    <row r="563" spans="1:6" ht="12.75" customHeight="1" x14ac:dyDescent="0.2">
      <c r="A563" s="50">
        <v>5171</v>
      </c>
      <c r="B563" s="51" t="s">
        <v>1086</v>
      </c>
      <c r="C563" s="213" t="s">
        <v>1087</v>
      </c>
      <c r="D563" s="175">
        <v>0</v>
      </c>
      <c r="E563" s="175"/>
      <c r="F563" s="32" t="str">
        <f t="shared" si="109"/>
        <v>-</v>
      </c>
    </row>
    <row r="564" spans="1:6" ht="12.75" customHeight="1" x14ac:dyDescent="0.2">
      <c r="A564" s="50">
        <v>5172</v>
      </c>
      <c r="B564" s="51" t="s">
        <v>1088</v>
      </c>
      <c r="C564" s="213" t="s">
        <v>1089</v>
      </c>
      <c r="D564" s="175">
        <v>0</v>
      </c>
      <c r="E564" s="175"/>
      <c r="F564" s="32" t="str">
        <f t="shared" si="109"/>
        <v>-</v>
      </c>
    </row>
    <row r="565" spans="1:6" ht="12.75" customHeight="1" x14ac:dyDescent="0.2">
      <c r="A565" s="50">
        <v>5173</v>
      </c>
      <c r="B565" s="51" t="s">
        <v>1090</v>
      </c>
      <c r="C565" s="213" t="s">
        <v>1091</v>
      </c>
      <c r="D565" s="175">
        <v>0</v>
      </c>
      <c r="E565" s="175"/>
      <c r="F565" s="32" t="str">
        <f t="shared" si="109"/>
        <v>-</v>
      </c>
    </row>
    <row r="566" spans="1:6" ht="12.75" customHeight="1" x14ac:dyDescent="0.2">
      <c r="A566" s="50">
        <v>5174</v>
      </c>
      <c r="B566" s="51" t="s">
        <v>1092</v>
      </c>
      <c r="C566" s="213" t="s">
        <v>1093</v>
      </c>
      <c r="D566" s="175">
        <v>0</v>
      </c>
      <c r="E566" s="175"/>
      <c r="F566" s="32" t="str">
        <f t="shared" si="109"/>
        <v>-</v>
      </c>
    </row>
    <row r="567" spans="1:6" ht="12.75" customHeight="1" x14ac:dyDescent="0.2">
      <c r="A567" s="50">
        <v>5175</v>
      </c>
      <c r="B567" s="51" t="s">
        <v>1094</v>
      </c>
      <c r="C567" s="213" t="s">
        <v>1095</v>
      </c>
      <c r="D567" s="175">
        <v>0</v>
      </c>
      <c r="E567" s="175"/>
      <c r="F567" s="32" t="str">
        <f t="shared" si="109"/>
        <v>-</v>
      </c>
    </row>
    <row r="568" spans="1:6" ht="12.75" customHeight="1" x14ac:dyDescent="0.2">
      <c r="A568" s="57">
        <v>5176</v>
      </c>
      <c r="B568" s="52" t="s">
        <v>1096</v>
      </c>
      <c r="C568" s="238" t="s">
        <v>1097</v>
      </c>
      <c r="D568" s="173">
        <v>0</v>
      </c>
      <c r="E568" s="173"/>
      <c r="F568" s="58" t="str">
        <f t="shared" si="109"/>
        <v>-</v>
      </c>
    </row>
    <row r="569" spans="1:6" ht="12" x14ac:dyDescent="0.2">
      <c r="A569" s="57">
        <v>5177</v>
      </c>
      <c r="B569" s="163" t="s">
        <v>1098</v>
      </c>
      <c r="C569" s="238" t="s">
        <v>1099</v>
      </c>
      <c r="D569" s="173">
        <v>0</v>
      </c>
      <c r="E569" s="173"/>
      <c r="F569" s="58" t="str">
        <f t="shared" si="109"/>
        <v>-</v>
      </c>
    </row>
    <row r="570" spans="1:6" ht="12.75" customHeight="1" x14ac:dyDescent="0.2">
      <c r="A570" s="57" t="s">
        <v>1100</v>
      </c>
      <c r="B570" s="52" t="s">
        <v>1101</v>
      </c>
      <c r="C570" s="238" t="s">
        <v>1100</v>
      </c>
      <c r="D570" s="173">
        <v>0</v>
      </c>
      <c r="E570" s="173"/>
      <c r="F570" s="58" t="str">
        <f>IF(D570&lt;&gt;0,IF(E570/D570&gt;=100,"&gt;&gt;100",E570/D570*100),"-")</f>
        <v>-</v>
      </c>
    </row>
    <row r="571" spans="1:6" ht="24" x14ac:dyDescent="0.2">
      <c r="A571" s="50">
        <v>52</v>
      </c>
      <c r="B571" s="52" t="s">
        <v>1102</v>
      </c>
      <c r="C571" s="213" t="s">
        <v>1103</v>
      </c>
      <c r="D571" s="47">
        <f>D572+D575+D578+D581</f>
        <v>0</v>
      </c>
      <c r="E571" s="47">
        <f>E572+E575+E578+E581</f>
        <v>0</v>
      </c>
      <c r="F571" s="32" t="str">
        <f t="shared" si="109"/>
        <v>-</v>
      </c>
    </row>
    <row r="572" spans="1:6" ht="12.75" customHeight="1" x14ac:dyDescent="0.2">
      <c r="A572" s="50">
        <v>521</v>
      </c>
      <c r="B572" s="51" t="s">
        <v>1104</v>
      </c>
      <c r="C572" s="213" t="s">
        <v>1105</v>
      </c>
      <c r="D572" s="47">
        <f t="shared" ref="D572:E572" si="143">SUM(D573:D574)</f>
        <v>0</v>
      </c>
      <c r="E572" s="47">
        <f t="shared" si="143"/>
        <v>0</v>
      </c>
      <c r="F572" s="32" t="str">
        <f t="shared" si="109"/>
        <v>-</v>
      </c>
    </row>
    <row r="573" spans="1:6" ht="12.75" customHeight="1" x14ac:dyDescent="0.2">
      <c r="A573" s="50">
        <v>5211</v>
      </c>
      <c r="B573" s="51" t="s">
        <v>1106</v>
      </c>
      <c r="C573" s="213" t="s">
        <v>1107</v>
      </c>
      <c r="D573" s="175">
        <v>0</v>
      </c>
      <c r="E573" s="175"/>
      <c r="F573" s="32" t="str">
        <f t="shared" si="109"/>
        <v>-</v>
      </c>
    </row>
    <row r="574" spans="1:6" ht="12.75" customHeight="1" x14ac:dyDescent="0.2">
      <c r="A574" s="50">
        <v>5212</v>
      </c>
      <c r="B574" s="51" t="s">
        <v>1108</v>
      </c>
      <c r="C574" s="213" t="s">
        <v>1109</v>
      </c>
      <c r="D574" s="175">
        <v>0</v>
      </c>
      <c r="E574" s="175"/>
      <c r="F574" s="32" t="str">
        <f t="shared" si="109"/>
        <v>-</v>
      </c>
    </row>
    <row r="575" spans="1:6" ht="12.75" customHeight="1" x14ac:dyDescent="0.2">
      <c r="A575" s="50">
        <v>522</v>
      </c>
      <c r="B575" s="51" t="s">
        <v>1110</v>
      </c>
      <c r="C575" s="213" t="s">
        <v>1111</v>
      </c>
      <c r="D575" s="47">
        <f t="shared" ref="D575:E575" si="144">SUM(D576:D577)</f>
        <v>0</v>
      </c>
      <c r="E575" s="47">
        <f t="shared" si="144"/>
        <v>0</v>
      </c>
      <c r="F575" s="32" t="str">
        <f t="shared" si="109"/>
        <v>-</v>
      </c>
    </row>
    <row r="576" spans="1:6" ht="12.75" customHeight="1" x14ac:dyDescent="0.2">
      <c r="A576" s="50">
        <v>5221</v>
      </c>
      <c r="B576" s="51" t="s">
        <v>902</v>
      </c>
      <c r="C576" s="213" t="s">
        <v>1112</v>
      </c>
      <c r="D576" s="175">
        <v>0</v>
      </c>
      <c r="E576" s="175"/>
      <c r="F576" s="32" t="str">
        <f t="shared" si="109"/>
        <v>-</v>
      </c>
    </row>
    <row r="577" spans="1:6" ht="12.75" customHeight="1" x14ac:dyDescent="0.2">
      <c r="A577" s="50">
        <v>5222</v>
      </c>
      <c r="B577" s="51" t="s">
        <v>904</v>
      </c>
      <c r="C577" s="213" t="s">
        <v>1113</v>
      </c>
      <c r="D577" s="175">
        <v>0</v>
      </c>
      <c r="E577" s="175"/>
      <c r="F577" s="32" t="str">
        <f t="shared" si="109"/>
        <v>-</v>
      </c>
    </row>
    <row r="578" spans="1:6" ht="12.75" customHeight="1" x14ac:dyDescent="0.2">
      <c r="A578" s="50">
        <v>523</v>
      </c>
      <c r="B578" s="51" t="s">
        <v>1114</v>
      </c>
      <c r="C578" s="213" t="s">
        <v>1115</v>
      </c>
      <c r="D578" s="47">
        <f t="shared" ref="D578:E578" si="145">SUM(D579:D580)</f>
        <v>0</v>
      </c>
      <c r="E578" s="47">
        <f t="shared" si="145"/>
        <v>0</v>
      </c>
      <c r="F578" s="32" t="str">
        <f t="shared" si="109"/>
        <v>-</v>
      </c>
    </row>
    <row r="579" spans="1:6" ht="12.75" customHeight="1" x14ac:dyDescent="0.2">
      <c r="A579" s="50">
        <v>5231</v>
      </c>
      <c r="B579" s="51" t="s">
        <v>908</v>
      </c>
      <c r="C579" s="213" t="s">
        <v>1116</v>
      </c>
      <c r="D579" s="175">
        <v>0</v>
      </c>
      <c r="E579" s="175"/>
      <c r="F579" s="32" t="str">
        <f t="shared" si="109"/>
        <v>-</v>
      </c>
    </row>
    <row r="580" spans="1:6" ht="12.75" customHeight="1" x14ac:dyDescent="0.2">
      <c r="A580" s="50">
        <v>5232</v>
      </c>
      <c r="B580" s="51" t="s">
        <v>910</v>
      </c>
      <c r="C580" s="213" t="s">
        <v>1117</v>
      </c>
      <c r="D580" s="175">
        <v>0</v>
      </c>
      <c r="E580" s="175"/>
      <c r="F580" s="32" t="str">
        <f t="shared" si="109"/>
        <v>-</v>
      </c>
    </row>
    <row r="581" spans="1:6" ht="12.75" customHeight="1" x14ac:dyDescent="0.2">
      <c r="A581" s="50">
        <v>524</v>
      </c>
      <c r="B581" s="51" t="s">
        <v>1118</v>
      </c>
      <c r="C581" s="213" t="s">
        <v>1119</v>
      </c>
      <c r="D581" s="47">
        <f t="shared" ref="D581:E581" si="146">SUM(D582:D583)</f>
        <v>0</v>
      </c>
      <c r="E581" s="47">
        <f t="shared" si="146"/>
        <v>0</v>
      </c>
      <c r="F581" s="32" t="str">
        <f t="shared" si="109"/>
        <v>-</v>
      </c>
    </row>
    <row r="582" spans="1:6" ht="12.75" customHeight="1" x14ac:dyDescent="0.2">
      <c r="A582" s="217">
        <v>5241</v>
      </c>
      <c r="B582" s="51" t="s">
        <v>1120</v>
      </c>
      <c r="C582" s="218" t="s">
        <v>1121</v>
      </c>
      <c r="D582" s="175">
        <v>0</v>
      </c>
      <c r="E582" s="175"/>
      <c r="F582" s="32" t="str">
        <f t="shared" si="109"/>
        <v>-</v>
      </c>
    </row>
    <row r="583" spans="1:6" ht="12.75" customHeight="1" x14ac:dyDescent="0.2">
      <c r="A583" s="217">
        <v>5242</v>
      </c>
      <c r="B583" s="51" t="s">
        <v>1028</v>
      </c>
      <c r="C583" s="218" t="s">
        <v>1122</v>
      </c>
      <c r="D583" s="175">
        <v>0</v>
      </c>
      <c r="E583" s="175"/>
      <c r="F583" s="32" t="str">
        <f t="shared" si="109"/>
        <v>-</v>
      </c>
    </row>
    <row r="584" spans="1:6" ht="24" x14ac:dyDescent="0.2">
      <c r="A584" s="50">
        <v>53</v>
      </c>
      <c r="B584" s="52" t="s">
        <v>1123</v>
      </c>
      <c r="C584" s="213" t="s">
        <v>1124</v>
      </c>
      <c r="D584" s="47">
        <f t="shared" ref="D584:E584" si="147">D585+D589+D591+D594</f>
        <v>0</v>
      </c>
      <c r="E584" s="47">
        <f t="shared" si="147"/>
        <v>0</v>
      </c>
      <c r="F584" s="32" t="str">
        <f t="shared" si="109"/>
        <v>-</v>
      </c>
    </row>
    <row r="585" spans="1:6" ht="24" x14ac:dyDescent="0.2">
      <c r="A585" s="50">
        <v>531</v>
      </c>
      <c r="B585" s="163" t="s">
        <v>1125</v>
      </c>
      <c r="C585" s="213" t="s">
        <v>1126</v>
      </c>
      <c r="D585" s="47">
        <f t="shared" ref="D585:E585" si="148">SUM(D586:D588)</f>
        <v>0</v>
      </c>
      <c r="E585" s="47">
        <f t="shared" si="148"/>
        <v>0</v>
      </c>
      <c r="F585" s="32" t="str">
        <f t="shared" si="109"/>
        <v>-</v>
      </c>
    </row>
    <row r="586" spans="1:6" ht="12.75" customHeight="1" x14ac:dyDescent="0.2">
      <c r="A586" s="50">
        <v>5312</v>
      </c>
      <c r="B586" s="52" t="s">
        <v>922</v>
      </c>
      <c r="C586" s="213" t="s">
        <v>1127</v>
      </c>
      <c r="D586" s="175">
        <v>0</v>
      </c>
      <c r="E586" s="175"/>
      <c r="F586" s="32" t="str">
        <f t="shared" si="109"/>
        <v>-</v>
      </c>
    </row>
    <row r="587" spans="1:6" ht="12.75" customHeight="1" x14ac:dyDescent="0.2">
      <c r="A587" s="50">
        <v>5313</v>
      </c>
      <c r="B587" s="52" t="s">
        <v>924</v>
      </c>
      <c r="C587" s="213" t="s">
        <v>1128</v>
      </c>
      <c r="D587" s="175">
        <v>0</v>
      </c>
      <c r="E587" s="175"/>
      <c r="F587" s="32" t="str">
        <f t="shared" si="109"/>
        <v>-</v>
      </c>
    </row>
    <row r="588" spans="1:6" ht="12.75" customHeight="1" x14ac:dyDescent="0.2">
      <c r="A588" s="50">
        <v>5314</v>
      </c>
      <c r="B588" s="52" t="s">
        <v>926</v>
      </c>
      <c r="C588" s="213" t="s">
        <v>1129</v>
      </c>
      <c r="D588" s="175">
        <v>0</v>
      </c>
      <c r="E588" s="175"/>
      <c r="F588" s="32" t="str">
        <f t="shared" si="109"/>
        <v>-</v>
      </c>
    </row>
    <row r="589" spans="1:6" ht="24" x14ac:dyDescent="0.2">
      <c r="A589" s="50">
        <v>532</v>
      </c>
      <c r="B589" s="52" t="s">
        <v>1130</v>
      </c>
      <c r="C589" s="213" t="s">
        <v>1131</v>
      </c>
      <c r="D589" s="47">
        <f t="shared" ref="D589:E589" si="149">D590</f>
        <v>0</v>
      </c>
      <c r="E589" s="47">
        <f t="shared" si="149"/>
        <v>0</v>
      </c>
      <c r="F589" s="32" t="str">
        <f t="shared" si="109"/>
        <v>-</v>
      </c>
    </row>
    <row r="590" spans="1:6" ht="12.75" customHeight="1" x14ac:dyDescent="0.2">
      <c r="A590" s="50">
        <v>5321</v>
      </c>
      <c r="B590" s="52" t="s">
        <v>1132</v>
      </c>
      <c r="C590" s="213" t="s">
        <v>1133</v>
      </c>
      <c r="D590" s="175">
        <v>0</v>
      </c>
      <c r="E590" s="175"/>
      <c r="F590" s="32" t="str">
        <f t="shared" si="109"/>
        <v>-</v>
      </c>
    </row>
    <row r="591" spans="1:6" ht="24" x14ac:dyDescent="0.2">
      <c r="A591" s="50">
        <v>533</v>
      </c>
      <c r="B591" s="52" t="s">
        <v>1134</v>
      </c>
      <c r="C591" s="213" t="s">
        <v>1135</v>
      </c>
      <c r="D591" s="47">
        <f t="shared" ref="D591:E591" si="150">SUM(D592:D593)</f>
        <v>0</v>
      </c>
      <c r="E591" s="47">
        <f t="shared" si="150"/>
        <v>0</v>
      </c>
      <c r="F591" s="32" t="str">
        <f t="shared" si="109"/>
        <v>-</v>
      </c>
    </row>
    <row r="592" spans="1:6" ht="24" x14ac:dyDescent="0.2">
      <c r="A592" s="50">
        <v>5331</v>
      </c>
      <c r="B592" s="163" t="s">
        <v>1136</v>
      </c>
      <c r="C592" s="213" t="s">
        <v>1137</v>
      </c>
      <c r="D592" s="175">
        <v>0</v>
      </c>
      <c r="E592" s="175"/>
      <c r="F592" s="32" t="str">
        <f t="shared" si="109"/>
        <v>-</v>
      </c>
    </row>
    <row r="593" spans="1:6" ht="12.75" customHeight="1" x14ac:dyDescent="0.2">
      <c r="A593" s="50">
        <v>5332</v>
      </c>
      <c r="B593" s="52" t="s">
        <v>1138</v>
      </c>
      <c r="C593" s="213" t="s">
        <v>1139</v>
      </c>
      <c r="D593" s="175">
        <v>0</v>
      </c>
      <c r="E593" s="175"/>
      <c r="F593" s="32" t="str">
        <f t="shared" si="109"/>
        <v>-</v>
      </c>
    </row>
    <row r="594" spans="1:6" ht="24" x14ac:dyDescent="0.2">
      <c r="A594" s="217">
        <v>534</v>
      </c>
      <c r="B594" s="52" t="s">
        <v>1140</v>
      </c>
      <c r="C594" s="218" t="s">
        <v>1141</v>
      </c>
      <c r="D594" s="47">
        <f t="shared" ref="D594:E594" si="151">SUM(D595:D596)</f>
        <v>0</v>
      </c>
      <c r="E594" s="47">
        <f t="shared" si="151"/>
        <v>0</v>
      </c>
      <c r="F594" s="32" t="str">
        <f t="shared" si="109"/>
        <v>-</v>
      </c>
    </row>
    <row r="595" spans="1:6" ht="12.75" customHeight="1" x14ac:dyDescent="0.2">
      <c r="A595" s="50">
        <v>5341</v>
      </c>
      <c r="B595" s="51" t="s">
        <v>938</v>
      </c>
      <c r="C595" s="213" t="s">
        <v>1142</v>
      </c>
      <c r="D595" s="175">
        <v>0</v>
      </c>
      <c r="E595" s="175"/>
      <c r="F595" s="32" t="str">
        <f t="shared" si="109"/>
        <v>-</v>
      </c>
    </row>
    <row r="596" spans="1:6" ht="12.75" customHeight="1" x14ac:dyDescent="0.2">
      <c r="A596" s="50">
        <v>5342</v>
      </c>
      <c r="B596" s="51" t="s">
        <v>940</v>
      </c>
      <c r="C596" s="213" t="s">
        <v>1143</v>
      </c>
      <c r="D596" s="175">
        <v>0</v>
      </c>
      <c r="E596" s="175"/>
      <c r="F596" s="32" t="str">
        <f t="shared" si="109"/>
        <v>-</v>
      </c>
    </row>
    <row r="597" spans="1:6" ht="24" x14ac:dyDescent="0.2">
      <c r="A597" s="50">
        <v>54</v>
      </c>
      <c r="B597" s="164" t="s">
        <v>1144</v>
      </c>
      <c r="C597" s="213" t="s">
        <v>1145</v>
      </c>
      <c r="D597" s="47">
        <f t="shared" ref="D597:E597" si="152">D598+D603+D607+D609+D616+D621</f>
        <v>0</v>
      </c>
      <c r="E597" s="47">
        <f t="shared" si="152"/>
        <v>0</v>
      </c>
      <c r="F597" s="32" t="str">
        <f t="shared" si="109"/>
        <v>-</v>
      </c>
    </row>
    <row r="598" spans="1:6" ht="24" x14ac:dyDescent="0.2">
      <c r="A598" s="50">
        <v>541</v>
      </c>
      <c r="B598" s="51" t="s">
        <v>1146</v>
      </c>
      <c r="C598" s="213" t="s">
        <v>1147</v>
      </c>
      <c r="D598" s="47">
        <f t="shared" ref="D598:E598" si="153">SUM(D599:D602)</f>
        <v>0</v>
      </c>
      <c r="E598" s="47">
        <f t="shared" si="153"/>
        <v>0</v>
      </c>
      <c r="F598" s="32" t="str">
        <f t="shared" si="109"/>
        <v>-</v>
      </c>
    </row>
    <row r="599" spans="1:6" ht="12.75" customHeight="1" x14ac:dyDescent="0.2">
      <c r="A599" s="50">
        <v>5413</v>
      </c>
      <c r="B599" s="51" t="s">
        <v>1148</v>
      </c>
      <c r="C599" s="213" t="s">
        <v>1149</v>
      </c>
      <c r="D599" s="175">
        <v>0</v>
      </c>
      <c r="E599" s="175"/>
      <c r="F599" s="32" t="str">
        <f t="shared" si="109"/>
        <v>-</v>
      </c>
    </row>
    <row r="600" spans="1:6" ht="12.75" customHeight="1" x14ac:dyDescent="0.2">
      <c r="A600" s="50">
        <v>5414</v>
      </c>
      <c r="B600" s="51" t="s">
        <v>1150</v>
      </c>
      <c r="C600" s="213" t="s">
        <v>1151</v>
      </c>
      <c r="D600" s="175">
        <v>0</v>
      </c>
      <c r="E600" s="175"/>
      <c r="F600" s="32" t="str">
        <f t="shared" si="109"/>
        <v>-</v>
      </c>
    </row>
    <row r="601" spans="1:6" ht="12.75" customHeight="1" x14ac:dyDescent="0.2">
      <c r="A601" s="50">
        <v>5415</v>
      </c>
      <c r="B601" s="51" t="s">
        <v>1152</v>
      </c>
      <c r="C601" s="213" t="s">
        <v>1153</v>
      </c>
      <c r="D601" s="175">
        <v>0</v>
      </c>
      <c r="E601" s="175"/>
      <c r="F601" s="32" t="str">
        <f t="shared" si="109"/>
        <v>-</v>
      </c>
    </row>
    <row r="602" spans="1:6" ht="12.75" customHeight="1" x14ac:dyDescent="0.2">
      <c r="A602" s="50">
        <v>5416</v>
      </c>
      <c r="B602" s="51" t="s">
        <v>1154</v>
      </c>
      <c r="C602" s="213" t="s">
        <v>1155</v>
      </c>
      <c r="D602" s="175">
        <v>0</v>
      </c>
      <c r="E602" s="175"/>
      <c r="F602" s="32" t="str">
        <f t="shared" si="109"/>
        <v>-</v>
      </c>
    </row>
    <row r="603" spans="1:6" ht="24" x14ac:dyDescent="0.2">
      <c r="A603" s="50">
        <v>542</v>
      </c>
      <c r="B603" s="51" t="s">
        <v>1156</v>
      </c>
      <c r="C603" s="213" t="s">
        <v>1157</v>
      </c>
      <c r="D603" s="47">
        <f t="shared" ref="D603:E603" si="154">SUM(D604:D606)</f>
        <v>0</v>
      </c>
      <c r="E603" s="47">
        <f t="shared" si="154"/>
        <v>0</v>
      </c>
      <c r="F603" s="32" t="str">
        <f t="shared" si="109"/>
        <v>-</v>
      </c>
    </row>
    <row r="604" spans="1:6" ht="12.75" customHeight="1" x14ac:dyDescent="0.2">
      <c r="A604" s="50">
        <v>5422</v>
      </c>
      <c r="B604" s="51" t="s">
        <v>1158</v>
      </c>
      <c r="C604" s="213" t="s">
        <v>1159</v>
      </c>
      <c r="D604" s="175">
        <v>0</v>
      </c>
      <c r="E604" s="175"/>
      <c r="F604" s="32" t="str">
        <f t="shared" si="109"/>
        <v>-</v>
      </c>
    </row>
    <row r="605" spans="1:6" ht="24" x14ac:dyDescent="0.2">
      <c r="A605" s="50">
        <v>5423</v>
      </c>
      <c r="B605" s="51" t="s">
        <v>1160</v>
      </c>
      <c r="C605" s="213" t="s">
        <v>1161</v>
      </c>
      <c r="D605" s="175">
        <v>0</v>
      </c>
      <c r="E605" s="175"/>
      <c r="F605" s="32" t="str">
        <f t="shared" si="109"/>
        <v>-</v>
      </c>
    </row>
    <row r="606" spans="1:6" ht="24" x14ac:dyDescent="0.2">
      <c r="A606" s="50">
        <v>5424</v>
      </c>
      <c r="B606" s="51" t="s">
        <v>1162</v>
      </c>
      <c r="C606" s="213" t="s">
        <v>1163</v>
      </c>
      <c r="D606" s="175">
        <v>0</v>
      </c>
      <c r="E606" s="175"/>
      <c r="F606" s="32" t="str">
        <f t="shared" si="109"/>
        <v>-</v>
      </c>
    </row>
    <row r="607" spans="1:6" ht="24" x14ac:dyDescent="0.2">
      <c r="A607" s="50">
        <v>543</v>
      </c>
      <c r="B607" s="51" t="s">
        <v>1164</v>
      </c>
      <c r="C607" s="213" t="s">
        <v>1165</v>
      </c>
      <c r="D607" s="47">
        <f t="shared" ref="D607:E607" si="155">D608</f>
        <v>0</v>
      </c>
      <c r="E607" s="47">
        <f t="shared" si="155"/>
        <v>0</v>
      </c>
      <c r="F607" s="32" t="str">
        <f t="shared" si="109"/>
        <v>-</v>
      </c>
    </row>
    <row r="608" spans="1:6" ht="12.75" customHeight="1" x14ac:dyDescent="0.2">
      <c r="A608" s="50">
        <v>5431</v>
      </c>
      <c r="B608" s="51" t="s">
        <v>1166</v>
      </c>
      <c r="C608" s="213" t="s">
        <v>1167</v>
      </c>
      <c r="D608" s="175">
        <v>0</v>
      </c>
      <c r="E608" s="175"/>
      <c r="F608" s="32" t="str">
        <f t="shared" si="109"/>
        <v>-</v>
      </c>
    </row>
    <row r="609" spans="1:6" ht="24" x14ac:dyDescent="0.2">
      <c r="A609" s="50">
        <v>544</v>
      </c>
      <c r="B609" s="51" t="s">
        <v>1168</v>
      </c>
      <c r="C609" s="213" t="s">
        <v>1169</v>
      </c>
      <c r="D609" s="47">
        <f t="shared" ref="D609:E609" si="156">SUM(D610:D615)</f>
        <v>0</v>
      </c>
      <c r="E609" s="47">
        <f t="shared" si="156"/>
        <v>0</v>
      </c>
      <c r="F609" s="32" t="str">
        <f t="shared" si="109"/>
        <v>-</v>
      </c>
    </row>
    <row r="610" spans="1:6" ht="24" x14ac:dyDescent="0.2">
      <c r="A610" s="50">
        <v>5443</v>
      </c>
      <c r="B610" s="51" t="s">
        <v>1170</v>
      </c>
      <c r="C610" s="213" t="s">
        <v>1171</v>
      </c>
      <c r="D610" s="175">
        <v>0</v>
      </c>
      <c r="E610" s="175"/>
      <c r="F610" s="32" t="str">
        <f t="shared" si="109"/>
        <v>-</v>
      </c>
    </row>
    <row r="611" spans="1:6" ht="24" x14ac:dyDescent="0.2">
      <c r="A611" s="50">
        <v>5444</v>
      </c>
      <c r="B611" s="164" t="s">
        <v>1172</v>
      </c>
      <c r="C611" s="213" t="s">
        <v>1173</v>
      </c>
      <c r="D611" s="175">
        <v>0</v>
      </c>
      <c r="E611" s="175"/>
      <c r="F611" s="32" t="str">
        <f t="shared" si="109"/>
        <v>-</v>
      </c>
    </row>
    <row r="612" spans="1:6" ht="24" x14ac:dyDescent="0.2">
      <c r="A612" s="217">
        <v>5445</v>
      </c>
      <c r="B612" s="51" t="s">
        <v>1174</v>
      </c>
      <c r="C612" s="218" t="s">
        <v>1175</v>
      </c>
      <c r="D612" s="175">
        <v>0</v>
      </c>
      <c r="E612" s="175"/>
      <c r="F612" s="32" t="str">
        <f t="shared" si="109"/>
        <v>-</v>
      </c>
    </row>
    <row r="613" spans="1:6" ht="12.75" customHeight="1" x14ac:dyDescent="0.2">
      <c r="A613" s="50">
        <v>5446</v>
      </c>
      <c r="B613" s="51" t="s">
        <v>1176</v>
      </c>
      <c r="C613" s="213" t="s">
        <v>1177</v>
      </c>
      <c r="D613" s="175">
        <v>0</v>
      </c>
      <c r="E613" s="175"/>
      <c r="F613" s="32" t="str">
        <f t="shared" si="109"/>
        <v>-</v>
      </c>
    </row>
    <row r="614" spans="1:6" ht="12.75" customHeight="1" x14ac:dyDescent="0.2">
      <c r="A614" s="50">
        <v>5447</v>
      </c>
      <c r="B614" s="51" t="s">
        <v>1178</v>
      </c>
      <c r="C614" s="213" t="s">
        <v>1179</v>
      </c>
      <c r="D614" s="175">
        <v>0</v>
      </c>
      <c r="E614" s="175"/>
      <c r="F614" s="32" t="str">
        <f t="shared" si="109"/>
        <v>-</v>
      </c>
    </row>
    <row r="615" spans="1:6" ht="24" x14ac:dyDescent="0.2">
      <c r="A615" s="50">
        <v>5448</v>
      </c>
      <c r="B615" s="51" t="s">
        <v>1180</v>
      </c>
      <c r="C615" s="213" t="s">
        <v>1181</v>
      </c>
      <c r="D615" s="175">
        <v>0</v>
      </c>
      <c r="E615" s="175"/>
      <c r="F615" s="32" t="str">
        <f t="shared" si="109"/>
        <v>-</v>
      </c>
    </row>
    <row r="616" spans="1:6" ht="24" x14ac:dyDescent="0.2">
      <c r="A616" s="50">
        <v>545</v>
      </c>
      <c r="B616" s="51" t="s">
        <v>1182</v>
      </c>
      <c r="C616" s="213" t="s">
        <v>1183</v>
      </c>
      <c r="D616" s="47">
        <f t="shared" ref="D616:E616" si="157">SUM(D617:D620)</f>
        <v>0</v>
      </c>
      <c r="E616" s="47">
        <f t="shared" si="157"/>
        <v>0</v>
      </c>
      <c r="F616" s="32" t="str">
        <f t="shared" si="109"/>
        <v>-</v>
      </c>
    </row>
    <row r="617" spans="1:6" ht="24" x14ac:dyDescent="0.2">
      <c r="A617" s="50">
        <v>5453</v>
      </c>
      <c r="B617" s="164" t="s">
        <v>1184</v>
      </c>
      <c r="C617" s="213" t="s">
        <v>1185</v>
      </c>
      <c r="D617" s="175">
        <v>0</v>
      </c>
      <c r="E617" s="175"/>
      <c r="F617" s="32" t="str">
        <f t="shared" si="109"/>
        <v>-</v>
      </c>
    </row>
    <row r="618" spans="1:6" ht="12.75" customHeight="1" x14ac:dyDescent="0.2">
      <c r="A618" s="50">
        <v>5454</v>
      </c>
      <c r="B618" s="51" t="s">
        <v>1186</v>
      </c>
      <c r="C618" s="213" t="s">
        <v>1187</v>
      </c>
      <c r="D618" s="175">
        <v>0</v>
      </c>
      <c r="E618" s="175"/>
      <c r="F618" s="32" t="str">
        <f t="shared" si="109"/>
        <v>-</v>
      </c>
    </row>
    <row r="619" spans="1:6" ht="12.75" customHeight="1" x14ac:dyDescent="0.2">
      <c r="A619" s="50">
        <v>5455</v>
      </c>
      <c r="B619" s="51" t="s">
        <v>1188</v>
      </c>
      <c r="C619" s="213" t="s">
        <v>1189</v>
      </c>
      <c r="D619" s="175">
        <v>0</v>
      </c>
      <c r="E619" s="175"/>
      <c r="F619" s="32" t="str">
        <f t="shared" si="109"/>
        <v>-</v>
      </c>
    </row>
    <row r="620" spans="1:6" ht="12.75" customHeight="1" x14ac:dyDescent="0.2">
      <c r="A620" s="50">
        <v>5456</v>
      </c>
      <c r="B620" s="51" t="s">
        <v>1190</v>
      </c>
      <c r="C620" s="213" t="s">
        <v>1191</v>
      </c>
      <c r="D620" s="175">
        <v>0</v>
      </c>
      <c r="E620" s="175"/>
      <c r="F620" s="32" t="str">
        <f t="shared" si="109"/>
        <v>-</v>
      </c>
    </row>
    <row r="621" spans="1:6" ht="24" x14ac:dyDescent="0.2">
      <c r="A621" s="50">
        <v>547</v>
      </c>
      <c r="B621" s="51" t="s">
        <v>1192</v>
      </c>
      <c r="C621" s="213" t="s">
        <v>1193</v>
      </c>
      <c r="D621" s="47">
        <f t="shared" ref="D621:E621" si="158">SUM(D622:D628)</f>
        <v>0</v>
      </c>
      <c r="E621" s="47">
        <f t="shared" si="158"/>
        <v>0</v>
      </c>
      <c r="F621" s="32" t="str">
        <f t="shared" si="109"/>
        <v>-</v>
      </c>
    </row>
    <row r="622" spans="1:6" ht="12.75" customHeight="1" x14ac:dyDescent="0.2">
      <c r="A622" s="50">
        <v>5471</v>
      </c>
      <c r="B622" s="51" t="s">
        <v>1194</v>
      </c>
      <c r="C622" s="213" t="s">
        <v>1195</v>
      </c>
      <c r="D622" s="175">
        <v>0</v>
      </c>
      <c r="E622" s="175"/>
      <c r="F622" s="32" t="str">
        <f t="shared" si="109"/>
        <v>-</v>
      </c>
    </row>
    <row r="623" spans="1:6" ht="12.75" customHeight="1" x14ac:dyDescent="0.2">
      <c r="A623" s="50">
        <v>5472</v>
      </c>
      <c r="B623" s="51" t="s">
        <v>1196</v>
      </c>
      <c r="C623" s="213" t="s">
        <v>1197</v>
      </c>
      <c r="D623" s="175">
        <v>0</v>
      </c>
      <c r="E623" s="175"/>
      <c r="F623" s="32" t="str">
        <f t="shared" si="109"/>
        <v>-</v>
      </c>
    </row>
    <row r="624" spans="1:6" ht="12.75" customHeight="1" x14ac:dyDescent="0.2">
      <c r="A624" s="50">
        <v>5473</v>
      </c>
      <c r="B624" s="51" t="s">
        <v>1198</v>
      </c>
      <c r="C624" s="213" t="s">
        <v>1199</v>
      </c>
      <c r="D624" s="175">
        <v>0</v>
      </c>
      <c r="E624" s="175"/>
      <c r="F624" s="32" t="str">
        <f t="shared" si="109"/>
        <v>-</v>
      </c>
    </row>
    <row r="625" spans="1:6" ht="12.75" customHeight="1" x14ac:dyDescent="0.2">
      <c r="A625" s="50">
        <v>5474</v>
      </c>
      <c r="B625" s="51" t="s">
        <v>1200</v>
      </c>
      <c r="C625" s="213" t="s">
        <v>1201</v>
      </c>
      <c r="D625" s="175">
        <v>0</v>
      </c>
      <c r="E625" s="175"/>
      <c r="F625" s="32" t="str">
        <f t="shared" si="109"/>
        <v>-</v>
      </c>
    </row>
    <row r="626" spans="1:6" ht="12.75" customHeight="1" x14ac:dyDescent="0.2">
      <c r="A626" s="50">
        <v>5475</v>
      </c>
      <c r="B626" s="51" t="s">
        <v>1202</v>
      </c>
      <c r="C626" s="213" t="s">
        <v>1203</v>
      </c>
      <c r="D626" s="175">
        <v>0</v>
      </c>
      <c r="E626" s="175"/>
      <c r="F626" s="32" t="str">
        <f t="shared" si="109"/>
        <v>-</v>
      </c>
    </row>
    <row r="627" spans="1:6" ht="24" x14ac:dyDescent="0.2">
      <c r="A627" s="50">
        <v>5476</v>
      </c>
      <c r="B627" s="51" t="s">
        <v>1204</v>
      </c>
      <c r="C627" s="213" t="s">
        <v>1205</v>
      </c>
      <c r="D627" s="175">
        <v>0</v>
      </c>
      <c r="E627" s="175"/>
      <c r="F627" s="32" t="str">
        <f t="shared" si="109"/>
        <v>-</v>
      </c>
    </row>
    <row r="628" spans="1:6" ht="24" x14ac:dyDescent="0.2">
      <c r="A628" s="57">
        <v>5477</v>
      </c>
      <c r="B628" s="52" t="s">
        <v>1206</v>
      </c>
      <c r="C628" s="238" t="s">
        <v>1207</v>
      </c>
      <c r="D628" s="173">
        <v>0</v>
      </c>
      <c r="E628" s="173"/>
      <c r="F628" s="58" t="str">
        <f t="shared" si="109"/>
        <v>-</v>
      </c>
    </row>
    <row r="629" spans="1:6" ht="24" x14ac:dyDescent="0.2">
      <c r="A629" s="50">
        <v>55</v>
      </c>
      <c r="B629" s="52" t="s">
        <v>1208</v>
      </c>
      <c r="C629" s="213" t="s">
        <v>1209</v>
      </c>
      <c r="D629" s="47">
        <f t="shared" ref="D629:E629" si="159">D630+D633+D636</f>
        <v>0</v>
      </c>
      <c r="E629" s="47">
        <f t="shared" si="159"/>
        <v>0</v>
      </c>
      <c r="F629" s="32" t="str">
        <f t="shared" si="109"/>
        <v>-</v>
      </c>
    </row>
    <row r="630" spans="1:6" ht="12.75" customHeight="1" x14ac:dyDescent="0.2">
      <c r="A630" s="50">
        <v>551</v>
      </c>
      <c r="B630" s="51" t="s">
        <v>1210</v>
      </c>
      <c r="C630" s="213" t="s">
        <v>1211</v>
      </c>
      <c r="D630" s="47">
        <f t="shared" ref="D630:E630" si="160">SUM(D631:D632)</f>
        <v>0</v>
      </c>
      <c r="E630" s="47">
        <f t="shared" si="160"/>
        <v>0</v>
      </c>
      <c r="F630" s="32" t="str">
        <f t="shared" si="109"/>
        <v>-</v>
      </c>
    </row>
    <row r="631" spans="1:6" ht="12.75" customHeight="1" x14ac:dyDescent="0.2">
      <c r="A631" s="50">
        <v>5511</v>
      </c>
      <c r="B631" s="51" t="s">
        <v>1212</v>
      </c>
      <c r="C631" s="213" t="s">
        <v>1213</v>
      </c>
      <c r="D631" s="175">
        <v>0</v>
      </c>
      <c r="E631" s="175"/>
      <c r="F631" s="32" t="str">
        <f t="shared" si="109"/>
        <v>-</v>
      </c>
    </row>
    <row r="632" spans="1:6" ht="12.75" customHeight="1" x14ac:dyDescent="0.2">
      <c r="A632" s="50">
        <v>5512</v>
      </c>
      <c r="B632" s="51" t="s">
        <v>1214</v>
      </c>
      <c r="C632" s="213" t="s">
        <v>1215</v>
      </c>
      <c r="D632" s="175">
        <v>0</v>
      </c>
      <c r="E632" s="175"/>
      <c r="F632" s="32" t="str">
        <f t="shared" si="109"/>
        <v>-</v>
      </c>
    </row>
    <row r="633" spans="1:6" ht="12.75" customHeight="1" x14ac:dyDescent="0.2">
      <c r="A633" s="50">
        <v>552</v>
      </c>
      <c r="B633" s="51" t="s">
        <v>1216</v>
      </c>
      <c r="C633" s="213" t="s">
        <v>1217</v>
      </c>
      <c r="D633" s="47">
        <f t="shared" ref="D633:E633" si="161">SUM(D634:D635)</f>
        <v>0</v>
      </c>
      <c r="E633" s="47">
        <f t="shared" si="161"/>
        <v>0</v>
      </c>
      <c r="F633" s="32" t="str">
        <f t="shared" si="109"/>
        <v>-</v>
      </c>
    </row>
    <row r="634" spans="1:6" ht="12.75" customHeight="1" x14ac:dyDescent="0.2">
      <c r="A634" s="50">
        <v>5521</v>
      </c>
      <c r="B634" s="51" t="s">
        <v>1218</v>
      </c>
      <c r="C634" s="213" t="s">
        <v>1219</v>
      </c>
      <c r="D634" s="175">
        <v>0</v>
      </c>
      <c r="E634" s="175"/>
      <c r="F634" s="32" t="str">
        <f t="shared" si="109"/>
        <v>-</v>
      </c>
    </row>
    <row r="635" spans="1:6" ht="12.75" customHeight="1" x14ac:dyDescent="0.2">
      <c r="A635" s="50">
        <v>5522</v>
      </c>
      <c r="B635" s="51" t="s">
        <v>1220</v>
      </c>
      <c r="C635" s="213" t="s">
        <v>1221</v>
      </c>
      <c r="D635" s="175">
        <v>0</v>
      </c>
      <c r="E635" s="175"/>
      <c r="F635" s="32" t="str">
        <f t="shared" si="109"/>
        <v>-</v>
      </c>
    </row>
    <row r="636" spans="1:6" ht="24" x14ac:dyDescent="0.2">
      <c r="A636" s="50">
        <v>553</v>
      </c>
      <c r="B636" s="51" t="s">
        <v>1222</v>
      </c>
      <c r="C636" s="213" t="s">
        <v>1223</v>
      </c>
      <c r="D636" s="47">
        <f t="shared" ref="D636:E636" si="162">SUM(D637:D638)</f>
        <v>0</v>
      </c>
      <c r="E636" s="47">
        <f t="shared" si="162"/>
        <v>0</v>
      </c>
      <c r="F636" s="32" t="str">
        <f t="shared" si="109"/>
        <v>-</v>
      </c>
    </row>
    <row r="637" spans="1:6" ht="12.75" customHeight="1" x14ac:dyDescent="0.2">
      <c r="A637" s="50">
        <v>5531</v>
      </c>
      <c r="B637" s="164" t="s">
        <v>1224</v>
      </c>
      <c r="C637" s="213" t="s">
        <v>1225</v>
      </c>
      <c r="D637" s="175">
        <v>0</v>
      </c>
      <c r="E637" s="175"/>
      <c r="F637" s="32" t="str">
        <f t="shared" si="109"/>
        <v>-</v>
      </c>
    </row>
    <row r="638" spans="1:6" ht="12.75" customHeight="1" x14ac:dyDescent="0.2">
      <c r="A638" s="50">
        <v>5532</v>
      </c>
      <c r="B638" s="51" t="s">
        <v>1226</v>
      </c>
      <c r="C638" s="213" t="s">
        <v>1227</v>
      </c>
      <c r="D638" s="175">
        <v>0</v>
      </c>
      <c r="E638" s="175"/>
      <c r="F638" s="32" t="str">
        <f t="shared" si="109"/>
        <v>-</v>
      </c>
    </row>
    <row r="639" spans="1:6" ht="12.75" customHeight="1" x14ac:dyDescent="0.2">
      <c r="A639" s="50" t="s">
        <v>582</v>
      </c>
      <c r="B639" s="51" t="s">
        <v>1228</v>
      </c>
      <c r="C639" s="213" t="s">
        <v>1229</v>
      </c>
      <c r="D639" s="47">
        <f>IF(D430-D535&gt;=0,D430-D535,0)</f>
        <v>0</v>
      </c>
      <c r="E639" s="47">
        <f>IF(E430-E535&gt;=0,E430-E535,0)</f>
        <v>0</v>
      </c>
      <c r="F639" s="32" t="str">
        <f t="shared" si="109"/>
        <v>-</v>
      </c>
    </row>
    <row r="640" spans="1:6" ht="12.75" customHeight="1" x14ac:dyDescent="0.2">
      <c r="A640" s="50" t="s">
        <v>582</v>
      </c>
      <c r="B640" s="51" t="s">
        <v>1230</v>
      </c>
      <c r="C640" s="213" t="s">
        <v>1231</v>
      </c>
      <c r="D640" s="47">
        <f>IF(D535-D430&gt;=0,D535-D430,0)</f>
        <v>0</v>
      </c>
      <c r="E640" s="47">
        <f>IF(E535-E430&gt;=0,E535-E430,0)</f>
        <v>0</v>
      </c>
      <c r="F640" s="32" t="str">
        <f t="shared" si="109"/>
        <v>-</v>
      </c>
    </row>
    <row r="641" spans="1:6" ht="12.75" customHeight="1" x14ac:dyDescent="0.2">
      <c r="A641" s="50">
        <v>92213</v>
      </c>
      <c r="B641" s="51" t="s">
        <v>1232</v>
      </c>
      <c r="C641" s="213" t="s">
        <v>1233</v>
      </c>
      <c r="D641" s="175">
        <v>0</v>
      </c>
      <c r="E641" s="175">
        <v>0</v>
      </c>
      <c r="F641" s="32" t="str">
        <f t="shared" si="109"/>
        <v>-</v>
      </c>
    </row>
    <row r="642" spans="1:6" ht="12.75" customHeight="1" x14ac:dyDescent="0.2">
      <c r="A642" s="50">
        <v>92223</v>
      </c>
      <c r="B642" s="51" t="s">
        <v>1234</v>
      </c>
      <c r="C642" s="213" t="s">
        <v>1235</v>
      </c>
      <c r="D642" s="175">
        <v>0</v>
      </c>
      <c r="E642" s="175">
        <v>0</v>
      </c>
      <c r="F642" s="32" t="str">
        <f t="shared" si="109"/>
        <v>-</v>
      </c>
    </row>
    <row r="643" spans="1:6" ht="12.75" customHeight="1" x14ac:dyDescent="0.2">
      <c r="A643" s="50" t="s">
        <v>582</v>
      </c>
      <c r="B643" s="51" t="s">
        <v>1236</v>
      </c>
      <c r="C643" s="213" t="s">
        <v>1237</v>
      </c>
      <c r="D643" s="47">
        <f>D422+D430</f>
        <v>59454.34</v>
      </c>
      <c r="E643" s="47">
        <f>E422+E430</f>
        <v>70764.759999999995</v>
      </c>
      <c r="F643" s="32">
        <f t="shared" si="109"/>
        <v>119.02370794125375</v>
      </c>
    </row>
    <row r="644" spans="1:6" ht="12.75" customHeight="1" x14ac:dyDescent="0.2">
      <c r="A644" s="50" t="s">
        <v>582</v>
      </c>
      <c r="B644" s="51" t="s">
        <v>1238</v>
      </c>
      <c r="C644" s="213" t="s">
        <v>1239</v>
      </c>
      <c r="D644" s="47">
        <f>D423+D535</f>
        <v>60531.55</v>
      </c>
      <c r="E644" s="47">
        <f>E423+E535</f>
        <v>65907.55</v>
      </c>
      <c r="F644" s="32">
        <f t="shared" si="109"/>
        <v>108.88131891550769</v>
      </c>
    </row>
    <row r="645" spans="1:6" ht="12.75" customHeight="1" x14ac:dyDescent="0.2">
      <c r="A645" s="50" t="s">
        <v>582</v>
      </c>
      <c r="B645" s="51" t="s">
        <v>1240</v>
      </c>
      <c r="C645" s="213" t="s">
        <v>1241</v>
      </c>
      <c r="D645" s="47">
        <f t="shared" ref="D645:E645" si="163">IF(D643&gt;=D644,D643-D644,0)</f>
        <v>0</v>
      </c>
      <c r="E645" s="47">
        <f t="shared" si="163"/>
        <v>4857.2099999999919</v>
      </c>
      <c r="F645" s="32" t="str">
        <f t="shared" si="109"/>
        <v>-</v>
      </c>
    </row>
    <row r="646" spans="1:6" ht="12.75" customHeight="1" x14ac:dyDescent="0.2">
      <c r="A646" s="50" t="s">
        <v>582</v>
      </c>
      <c r="B646" s="51" t="s">
        <v>1242</v>
      </c>
      <c r="C646" s="213" t="s">
        <v>1243</v>
      </c>
      <c r="D646" s="47">
        <f t="shared" ref="D646:E646" si="164">IF(D644&gt;=D643,D644-D643,0)</f>
        <v>1077.2100000000064</v>
      </c>
      <c r="E646" s="47">
        <f t="shared" si="164"/>
        <v>0</v>
      </c>
      <c r="F646" s="32">
        <f t="shared" si="109"/>
        <v>0</v>
      </c>
    </row>
    <row r="647" spans="1:6" ht="24" x14ac:dyDescent="0.2">
      <c r="A647" s="217" t="s">
        <v>1244</v>
      </c>
      <c r="B647" s="51" t="s">
        <v>1245</v>
      </c>
      <c r="C647" s="218" t="s">
        <v>1244</v>
      </c>
      <c r="D647" s="47">
        <f>IF(D426-D427+D641-D642&gt;=0,D426-D427+D641-D642,0)</f>
        <v>3012.65</v>
      </c>
      <c r="E647" s="47">
        <f>IF(E426-E427+E641-E642&gt;=0,E426-E427+E641-E642,0)</f>
        <v>0</v>
      </c>
      <c r="F647" s="32">
        <f t="shared" si="109"/>
        <v>0</v>
      </c>
    </row>
    <row r="648" spans="1:6" ht="24" x14ac:dyDescent="0.2">
      <c r="A648" s="217" t="s">
        <v>1246</v>
      </c>
      <c r="B648" s="51" t="s">
        <v>1247</v>
      </c>
      <c r="C648" s="218" t="s">
        <v>1246</v>
      </c>
      <c r="D648" s="47">
        <f>IF(D427-D426+D642-D641&gt;=0,D427-D426+D642-D641,0)</f>
        <v>0</v>
      </c>
      <c r="E648" s="47">
        <f>IF(E427-E426+E642-E641&gt;=0,E427-E426+E642-E641,0)</f>
        <v>4318.83</v>
      </c>
      <c r="F648" s="32" t="str">
        <f t="shared" si="109"/>
        <v>-</v>
      </c>
    </row>
    <row r="649" spans="1:6" ht="24" x14ac:dyDescent="0.2">
      <c r="A649" s="50" t="s">
        <v>582</v>
      </c>
      <c r="B649" s="51" t="s">
        <v>1248</v>
      </c>
      <c r="C649" s="213" t="s">
        <v>1249</v>
      </c>
      <c r="D649" s="47">
        <f t="shared" ref="D649:E649" si="165">IF(D645+D647-D646-D648&gt;=0,D645+D647-D646-D648,0)</f>
        <v>1935.4399999999937</v>
      </c>
      <c r="E649" s="47">
        <f t="shared" si="165"/>
        <v>538.37999999999192</v>
      </c>
      <c r="F649" s="32">
        <f t="shared" si="109"/>
        <v>27.816930517091393</v>
      </c>
    </row>
    <row r="650" spans="1:6" ht="24" x14ac:dyDescent="0.2">
      <c r="A650" s="50" t="s">
        <v>582</v>
      </c>
      <c r="B650" s="51" t="s">
        <v>1250</v>
      </c>
      <c r="C650" s="213" t="s">
        <v>1251</v>
      </c>
      <c r="D650" s="47">
        <f t="shared" ref="D650:E650" si="166">IF(D646+D648-D645-D647&gt;=0,D646+D648-D645-D647,0)</f>
        <v>0</v>
      </c>
      <c r="E650" s="47">
        <f t="shared" si="166"/>
        <v>0</v>
      </c>
      <c r="F650" s="32" t="str">
        <f t="shared" si="109"/>
        <v>-</v>
      </c>
    </row>
    <row r="651" spans="1:6" ht="24" x14ac:dyDescent="0.2">
      <c r="A651" s="215" t="s">
        <v>1252</v>
      </c>
      <c r="B651" s="165" t="s">
        <v>1253</v>
      </c>
      <c r="C651" s="216" t="s">
        <v>1252</v>
      </c>
      <c r="D651" s="177">
        <v>0</v>
      </c>
      <c r="E651" s="177">
        <v>0</v>
      </c>
      <c r="F651" s="48" t="str">
        <f t="shared" si="109"/>
        <v>-</v>
      </c>
    </row>
    <row r="652" spans="1:6" s="42" customFormat="1" ht="20.100000000000001" customHeight="1" x14ac:dyDescent="0.2">
      <c r="A652" s="288" t="s">
        <v>1254</v>
      </c>
      <c r="B652" s="289"/>
      <c r="C652" s="152"/>
      <c r="D652" s="30"/>
      <c r="E652" s="30"/>
      <c r="F652" s="31"/>
    </row>
    <row r="653" spans="1:6" ht="12.75" customHeight="1" x14ac:dyDescent="0.2">
      <c r="A653" s="50">
        <v>11</v>
      </c>
      <c r="B653" s="51" t="s">
        <v>1255</v>
      </c>
      <c r="C653" s="213" t="s">
        <v>1256</v>
      </c>
      <c r="D653" s="175">
        <v>3035.65</v>
      </c>
      <c r="E653" s="175">
        <v>2682.82</v>
      </c>
      <c r="F653" s="32">
        <f t="shared" ref="F653:F740" si="167">IF(D653&lt;&gt;0,IF(E653/D653&gt;=100,"&gt;&gt;100",E653/D653*100),"-")</f>
        <v>88.377118574275698</v>
      </c>
    </row>
    <row r="654" spans="1:6" ht="12.75" customHeight="1" x14ac:dyDescent="0.2">
      <c r="A654" s="50" t="s">
        <v>1257</v>
      </c>
      <c r="B654" s="51" t="s">
        <v>1258</v>
      </c>
      <c r="C654" s="213" t="s">
        <v>1257</v>
      </c>
      <c r="D654" s="175">
        <v>59533.94</v>
      </c>
      <c r="E654" s="175">
        <v>70900.5</v>
      </c>
      <c r="F654" s="32">
        <f t="shared" si="167"/>
        <v>119.09257139708878</v>
      </c>
    </row>
    <row r="655" spans="1:6" ht="12.75" customHeight="1" x14ac:dyDescent="0.2">
      <c r="A655" s="50" t="s">
        <v>1259</v>
      </c>
      <c r="B655" s="51" t="s">
        <v>1260</v>
      </c>
      <c r="C655" s="213" t="s">
        <v>1259</v>
      </c>
      <c r="D655" s="175">
        <v>52403.51</v>
      </c>
      <c r="E655" s="175">
        <v>65026.98</v>
      </c>
      <c r="F655" s="32">
        <f t="shared" si="167"/>
        <v>124.08897800929748</v>
      </c>
    </row>
    <row r="656" spans="1:6" ht="24" x14ac:dyDescent="0.2">
      <c r="A656" s="50">
        <v>11</v>
      </c>
      <c r="B656" s="51" t="s">
        <v>1261</v>
      </c>
      <c r="C656" s="213" t="s">
        <v>1262</v>
      </c>
      <c r="D656" s="47">
        <f t="shared" ref="D656:E656" si="168">+D653+D654-D655</f>
        <v>10166.080000000002</v>
      </c>
      <c r="E656" s="47">
        <f t="shared" si="168"/>
        <v>8556.3400000000038</v>
      </c>
      <c r="F656" s="32">
        <f t="shared" si="167"/>
        <v>84.165578079259674</v>
      </c>
    </row>
    <row r="657" spans="1:6" ht="24" x14ac:dyDescent="0.2">
      <c r="A657" s="50" t="s">
        <v>582</v>
      </c>
      <c r="B657" s="51" t="s">
        <v>1263</v>
      </c>
      <c r="C657" s="213" t="s">
        <v>1264</v>
      </c>
      <c r="D657" s="219">
        <v>0</v>
      </c>
      <c r="E657" s="219">
        <v>0</v>
      </c>
      <c r="F657" s="32" t="str">
        <f t="shared" si="167"/>
        <v>-</v>
      </c>
    </row>
    <row r="658" spans="1:6" ht="24" x14ac:dyDescent="0.2">
      <c r="A658" s="50" t="s">
        <v>582</v>
      </c>
      <c r="B658" s="51" t="s">
        <v>1265</v>
      </c>
      <c r="C658" s="213" t="s">
        <v>1266</v>
      </c>
      <c r="D658" s="219">
        <v>2</v>
      </c>
      <c r="E658" s="219">
        <v>2</v>
      </c>
      <c r="F658" s="32">
        <f t="shared" si="167"/>
        <v>100</v>
      </c>
    </row>
    <row r="659" spans="1:6" ht="12.75" customHeight="1" x14ac:dyDescent="0.2">
      <c r="A659" s="50" t="s">
        <v>582</v>
      </c>
      <c r="B659" s="51" t="s">
        <v>1267</v>
      </c>
      <c r="C659" s="213" t="s">
        <v>1268</v>
      </c>
      <c r="D659" s="219">
        <v>0</v>
      </c>
      <c r="E659" s="219">
        <v>0</v>
      </c>
      <c r="F659" s="32" t="str">
        <f t="shared" si="167"/>
        <v>-</v>
      </c>
    </row>
    <row r="660" spans="1:6" ht="12.75" customHeight="1" x14ac:dyDescent="0.2">
      <c r="A660" s="50" t="s">
        <v>582</v>
      </c>
      <c r="B660" s="51" t="s">
        <v>1269</v>
      </c>
      <c r="C660" s="213" t="s">
        <v>1270</v>
      </c>
      <c r="D660" s="219">
        <v>2</v>
      </c>
      <c r="E660" s="219">
        <v>2</v>
      </c>
      <c r="F660" s="32">
        <f t="shared" si="167"/>
        <v>100</v>
      </c>
    </row>
    <row r="661" spans="1:6" ht="24" x14ac:dyDescent="0.2">
      <c r="A661" s="50" t="s">
        <v>1271</v>
      </c>
      <c r="B661" s="51" t="s">
        <v>1272</v>
      </c>
      <c r="C661" s="213" t="s">
        <v>1273</v>
      </c>
      <c r="D661" s="175">
        <v>0</v>
      </c>
      <c r="E661" s="175"/>
      <c r="F661" s="32" t="str">
        <f t="shared" si="167"/>
        <v>-</v>
      </c>
    </row>
    <row r="662" spans="1:6" ht="12.75" customHeight="1" x14ac:dyDescent="0.2">
      <c r="A662" s="57">
        <v>61315</v>
      </c>
      <c r="B662" s="52" t="s">
        <v>1274</v>
      </c>
      <c r="C662" s="238" t="s">
        <v>1275</v>
      </c>
      <c r="D662" s="173">
        <v>0</v>
      </c>
      <c r="E662" s="173"/>
      <c r="F662" s="58" t="str">
        <f t="shared" si="167"/>
        <v>-</v>
      </c>
    </row>
    <row r="663" spans="1:6" ht="12.75" customHeight="1" x14ac:dyDescent="0.2">
      <c r="A663" s="57">
        <v>61316</v>
      </c>
      <c r="B663" s="52" t="s">
        <v>1276</v>
      </c>
      <c r="C663" s="237" t="s">
        <v>1277</v>
      </c>
      <c r="D663" s="173">
        <v>0</v>
      </c>
      <c r="E663" s="173"/>
      <c r="F663" s="58" t="str">
        <f t="shared" si="167"/>
        <v>-</v>
      </c>
    </row>
    <row r="664" spans="1:6" ht="12.75" customHeight="1" x14ac:dyDescent="0.2">
      <c r="A664" s="57" t="s">
        <v>1278</v>
      </c>
      <c r="B664" s="52" t="s">
        <v>1279</v>
      </c>
      <c r="C664" s="237" t="s">
        <v>1278</v>
      </c>
      <c r="D664" s="173">
        <v>0</v>
      </c>
      <c r="E664" s="173"/>
      <c r="F664" s="58" t="str">
        <f t="shared" si="167"/>
        <v>-</v>
      </c>
    </row>
    <row r="665" spans="1:6" ht="12.75" customHeight="1" x14ac:dyDescent="0.2">
      <c r="A665" s="57">
        <v>61451</v>
      </c>
      <c r="B665" s="52" t="s">
        <v>1280</v>
      </c>
      <c r="C665" s="238" t="s">
        <v>1281</v>
      </c>
      <c r="D665" s="173">
        <v>0</v>
      </c>
      <c r="E665" s="173"/>
      <c r="F665" s="58" t="str">
        <f t="shared" si="167"/>
        <v>-</v>
      </c>
    </row>
    <row r="666" spans="1:6" ht="12.75" customHeight="1" x14ac:dyDescent="0.2">
      <c r="A666" s="57" t="s">
        <v>1282</v>
      </c>
      <c r="B666" s="52" t="s">
        <v>1283</v>
      </c>
      <c r="C666" s="237" t="s">
        <v>1282</v>
      </c>
      <c r="D666" s="173">
        <v>0</v>
      </c>
      <c r="E666" s="173"/>
      <c r="F666" s="58" t="str">
        <f t="shared" si="167"/>
        <v>-</v>
      </c>
    </row>
    <row r="667" spans="1:6" ht="12.75" customHeight="1" x14ac:dyDescent="0.2">
      <c r="A667" s="57">
        <v>61453</v>
      </c>
      <c r="B667" s="52" t="s">
        <v>1284</v>
      </c>
      <c r="C667" s="238" t="s">
        <v>1285</v>
      </c>
      <c r="D667" s="173">
        <v>0</v>
      </c>
      <c r="E667" s="173"/>
      <c r="F667" s="58" t="str">
        <f t="shared" si="167"/>
        <v>-</v>
      </c>
    </row>
    <row r="668" spans="1:6" ht="12.75" customHeight="1" x14ac:dyDescent="0.2">
      <c r="A668" s="57" t="s">
        <v>1286</v>
      </c>
      <c r="B668" s="52" t="s">
        <v>1287</v>
      </c>
      <c r="C668" s="237" t="s">
        <v>1286</v>
      </c>
      <c r="D668" s="173">
        <v>0</v>
      </c>
      <c r="E668" s="173"/>
      <c r="F668" s="58" t="str">
        <f t="shared" si="167"/>
        <v>-</v>
      </c>
    </row>
    <row r="669" spans="1:6" ht="12.75" customHeight="1" x14ac:dyDescent="0.2">
      <c r="A669" s="50">
        <v>63311</v>
      </c>
      <c r="B669" s="51" t="s">
        <v>1288</v>
      </c>
      <c r="C669" s="213" t="s">
        <v>1289</v>
      </c>
      <c r="D669" s="175">
        <v>0</v>
      </c>
      <c r="E669" s="175"/>
      <c r="F669" s="32" t="str">
        <f t="shared" si="167"/>
        <v>-</v>
      </c>
    </row>
    <row r="670" spans="1:6" ht="12.75" customHeight="1" x14ac:dyDescent="0.2">
      <c r="A670" s="50">
        <v>63312</v>
      </c>
      <c r="B670" s="51" t="s">
        <v>1290</v>
      </c>
      <c r="C670" s="213" t="s">
        <v>1291</v>
      </c>
      <c r="D670" s="175">
        <v>0</v>
      </c>
      <c r="E670" s="175"/>
      <c r="F670" s="32" t="str">
        <f t="shared" si="167"/>
        <v>-</v>
      </c>
    </row>
    <row r="671" spans="1:6" ht="12.75" customHeight="1" x14ac:dyDescent="0.2">
      <c r="A671" s="50">
        <v>63313</v>
      </c>
      <c r="B671" s="51" t="s">
        <v>1292</v>
      </c>
      <c r="C671" s="213" t="s">
        <v>1293</v>
      </c>
      <c r="D671" s="175">
        <v>0</v>
      </c>
      <c r="E671" s="175"/>
      <c r="F671" s="32" t="str">
        <f t="shared" si="167"/>
        <v>-</v>
      </c>
    </row>
    <row r="672" spans="1:6" ht="12.75" customHeight="1" x14ac:dyDescent="0.2">
      <c r="A672" s="50">
        <v>63314</v>
      </c>
      <c r="B672" s="51" t="s">
        <v>1294</v>
      </c>
      <c r="C672" s="213" t="s">
        <v>1295</v>
      </c>
      <c r="D672" s="175">
        <v>0</v>
      </c>
      <c r="E672" s="175"/>
      <c r="F672" s="32" t="str">
        <f t="shared" si="167"/>
        <v>-</v>
      </c>
    </row>
    <row r="673" spans="1:6" ht="12.75" customHeight="1" x14ac:dyDescent="0.2">
      <c r="A673" s="50">
        <v>63321</v>
      </c>
      <c r="B673" s="51" t="s">
        <v>1296</v>
      </c>
      <c r="C673" s="213" t="s">
        <v>1297</v>
      </c>
      <c r="D673" s="175">
        <v>0</v>
      </c>
      <c r="E673" s="175"/>
      <c r="F673" s="32" t="str">
        <f t="shared" si="167"/>
        <v>-</v>
      </c>
    </row>
    <row r="674" spans="1:6" ht="12.75" customHeight="1" x14ac:dyDescent="0.2">
      <c r="A674" s="50">
        <v>63322</v>
      </c>
      <c r="B674" s="51" t="s">
        <v>1298</v>
      </c>
      <c r="C674" s="213" t="s">
        <v>1299</v>
      </c>
      <c r="D674" s="175">
        <v>0</v>
      </c>
      <c r="E674" s="175"/>
      <c r="F674" s="32" t="str">
        <f t="shared" si="167"/>
        <v>-</v>
      </c>
    </row>
    <row r="675" spans="1:6" ht="12.75" customHeight="1" x14ac:dyDescent="0.2">
      <c r="A675" s="50">
        <v>63323</v>
      </c>
      <c r="B675" s="51" t="s">
        <v>1300</v>
      </c>
      <c r="C675" s="213" t="s">
        <v>1301</v>
      </c>
      <c r="D675" s="175">
        <v>0</v>
      </c>
      <c r="E675" s="175"/>
      <c r="F675" s="32" t="str">
        <f t="shared" si="167"/>
        <v>-</v>
      </c>
    </row>
    <row r="676" spans="1:6" ht="12.75" customHeight="1" x14ac:dyDescent="0.2">
      <c r="A676" s="50">
        <v>63324</v>
      </c>
      <c r="B676" s="51" t="s">
        <v>1302</v>
      </c>
      <c r="C676" s="213" t="s">
        <v>1303</v>
      </c>
      <c r="D676" s="175">
        <v>0</v>
      </c>
      <c r="E676" s="175"/>
      <c r="F676" s="32" t="str">
        <f t="shared" si="167"/>
        <v>-</v>
      </c>
    </row>
    <row r="677" spans="1:6" ht="12.75" customHeight="1" x14ac:dyDescent="0.2">
      <c r="A677" s="57">
        <v>63414</v>
      </c>
      <c r="B677" s="52" t="s">
        <v>1304</v>
      </c>
      <c r="C677" s="238" t="s">
        <v>1305</v>
      </c>
      <c r="D677" s="173">
        <v>0</v>
      </c>
      <c r="E677" s="173"/>
      <c r="F677" s="58" t="str">
        <f t="shared" si="167"/>
        <v>-</v>
      </c>
    </row>
    <row r="678" spans="1:6" ht="12.75" customHeight="1" x14ac:dyDescent="0.2">
      <c r="A678" s="57">
        <v>63415</v>
      </c>
      <c r="B678" s="52" t="s">
        <v>1306</v>
      </c>
      <c r="C678" s="238" t="s">
        <v>1307</v>
      </c>
      <c r="D678" s="173">
        <v>0</v>
      </c>
      <c r="E678" s="173"/>
      <c r="F678" s="58" t="str">
        <f t="shared" si="167"/>
        <v>-</v>
      </c>
    </row>
    <row r="679" spans="1:6" ht="12" x14ac:dyDescent="0.2">
      <c r="A679" s="57">
        <v>63416</v>
      </c>
      <c r="B679" s="163" t="s">
        <v>1308</v>
      </c>
      <c r="C679" s="238" t="s">
        <v>1309</v>
      </c>
      <c r="D679" s="173">
        <v>0</v>
      </c>
      <c r="E679" s="173"/>
      <c r="F679" s="58" t="str">
        <f t="shared" si="167"/>
        <v>-</v>
      </c>
    </row>
    <row r="680" spans="1:6" ht="12.75" customHeight="1" x14ac:dyDescent="0.2">
      <c r="A680" s="57">
        <v>63424</v>
      </c>
      <c r="B680" s="52" t="s">
        <v>1310</v>
      </c>
      <c r="C680" s="238" t="s">
        <v>1311</v>
      </c>
      <c r="D680" s="173">
        <v>0</v>
      </c>
      <c r="E680" s="173"/>
      <c r="F680" s="58" t="str">
        <f t="shared" si="167"/>
        <v>-</v>
      </c>
    </row>
    <row r="681" spans="1:6" ht="12.75" customHeight="1" x14ac:dyDescent="0.2">
      <c r="A681" s="57">
        <v>63425</v>
      </c>
      <c r="B681" s="52" t="s">
        <v>1312</v>
      </c>
      <c r="C681" s="238" t="s">
        <v>1313</v>
      </c>
      <c r="D681" s="173">
        <v>0</v>
      </c>
      <c r="E681" s="173"/>
      <c r="F681" s="58" t="str">
        <f t="shared" si="167"/>
        <v>-</v>
      </c>
    </row>
    <row r="682" spans="1:6" ht="12" x14ac:dyDescent="0.2">
      <c r="A682" s="57">
        <v>63426</v>
      </c>
      <c r="B682" s="163" t="s">
        <v>1314</v>
      </c>
      <c r="C682" s="238" t="s">
        <v>1315</v>
      </c>
      <c r="D682" s="173">
        <v>0</v>
      </c>
      <c r="E682" s="173"/>
      <c r="F682" s="58" t="str">
        <f t="shared" si="167"/>
        <v>-</v>
      </c>
    </row>
    <row r="683" spans="1:6" ht="24" x14ac:dyDescent="0.2">
      <c r="A683" s="57">
        <v>63612</v>
      </c>
      <c r="B683" s="163" t="s">
        <v>1316</v>
      </c>
      <c r="C683" s="238" t="s">
        <v>1317</v>
      </c>
      <c r="D683" s="173">
        <v>0</v>
      </c>
      <c r="E683" s="173"/>
      <c r="F683" s="58" t="str">
        <f t="shared" si="167"/>
        <v>-</v>
      </c>
    </row>
    <row r="684" spans="1:6" ht="24" x14ac:dyDescent="0.2">
      <c r="A684" s="57">
        <v>63613</v>
      </c>
      <c r="B684" s="163" t="s">
        <v>1318</v>
      </c>
      <c r="C684" s="238" t="s">
        <v>1319</v>
      </c>
      <c r="D684" s="173">
        <v>0</v>
      </c>
      <c r="E684" s="173"/>
      <c r="F684" s="58" t="str">
        <f t="shared" si="167"/>
        <v>-</v>
      </c>
    </row>
    <row r="685" spans="1:6" ht="24" x14ac:dyDescent="0.2">
      <c r="A685" s="50">
        <v>63622</v>
      </c>
      <c r="B685" s="211" t="s">
        <v>1320</v>
      </c>
      <c r="C685" s="213" t="s">
        <v>1321</v>
      </c>
      <c r="D685" s="175">
        <v>9640.91</v>
      </c>
      <c r="E685" s="175">
        <v>11140.91</v>
      </c>
      <c r="F685" s="32">
        <f t="shared" si="167"/>
        <v>115.55869725990597</v>
      </c>
    </row>
    <row r="686" spans="1:6" ht="24" x14ac:dyDescent="0.2">
      <c r="A686" s="50">
        <v>63623</v>
      </c>
      <c r="B686" s="211" t="s">
        <v>1322</v>
      </c>
      <c r="C686" s="213" t="s">
        <v>1323</v>
      </c>
      <c r="D686" s="175">
        <v>700</v>
      </c>
      <c r="E686" s="175">
        <v>700</v>
      </c>
      <c r="F686" s="32">
        <f t="shared" si="167"/>
        <v>100</v>
      </c>
    </row>
    <row r="687" spans="1:6" ht="12.75" customHeight="1" x14ac:dyDescent="0.2">
      <c r="A687" s="50">
        <v>63711</v>
      </c>
      <c r="B687" s="211" t="s">
        <v>1324</v>
      </c>
      <c r="C687" s="214">
        <v>63711</v>
      </c>
      <c r="D687" s="175">
        <v>0</v>
      </c>
      <c r="E687" s="175"/>
      <c r="F687" s="32" t="str">
        <f t="shared" si="167"/>
        <v>-</v>
      </c>
    </row>
    <row r="688" spans="1:6" ht="12.75" customHeight="1" x14ac:dyDescent="0.2">
      <c r="A688" s="50">
        <v>63712</v>
      </c>
      <c r="B688" s="211" t="s">
        <v>1325</v>
      </c>
      <c r="C688" s="214">
        <v>63712</v>
      </c>
      <c r="D688" s="175">
        <v>0</v>
      </c>
      <c r="E688" s="175"/>
      <c r="F688" s="32" t="str">
        <f t="shared" si="167"/>
        <v>-</v>
      </c>
    </row>
    <row r="689" spans="1:6" ht="12.75" customHeight="1" x14ac:dyDescent="0.2">
      <c r="A689" s="50">
        <v>63713</v>
      </c>
      <c r="B689" s="211" t="s">
        <v>1326</v>
      </c>
      <c r="C689" s="214">
        <v>63713</v>
      </c>
      <c r="D689" s="175">
        <v>0</v>
      </c>
      <c r="E689" s="175"/>
      <c r="F689" s="32" t="str">
        <f t="shared" si="167"/>
        <v>-</v>
      </c>
    </row>
    <row r="690" spans="1:6" ht="12.75" customHeight="1" x14ac:dyDescent="0.2">
      <c r="A690" s="50">
        <v>63714</v>
      </c>
      <c r="B690" s="211" t="s">
        <v>1327</v>
      </c>
      <c r="C690" s="214">
        <v>63714</v>
      </c>
      <c r="D690" s="175">
        <v>0</v>
      </c>
      <c r="E690" s="175"/>
      <c r="F690" s="32" t="str">
        <f t="shared" si="167"/>
        <v>-</v>
      </c>
    </row>
    <row r="691" spans="1:6" ht="12.75" customHeight="1" x14ac:dyDescent="0.2">
      <c r="A691" s="50">
        <v>63715</v>
      </c>
      <c r="B691" s="211" t="s">
        <v>1328</v>
      </c>
      <c r="C691" s="214">
        <v>63715</v>
      </c>
      <c r="D691" s="175">
        <v>0</v>
      </c>
      <c r="E691" s="175"/>
      <c r="F691" s="32" t="str">
        <f t="shared" si="167"/>
        <v>-</v>
      </c>
    </row>
    <row r="692" spans="1:6" ht="24" x14ac:dyDescent="0.2">
      <c r="A692" s="57">
        <v>63716</v>
      </c>
      <c r="B692" s="163" t="s">
        <v>1329</v>
      </c>
      <c r="C692" s="237">
        <v>63716</v>
      </c>
      <c r="D692" s="173">
        <v>0</v>
      </c>
      <c r="E692" s="173"/>
      <c r="F692" s="58" t="str">
        <f t="shared" si="167"/>
        <v>-</v>
      </c>
    </row>
    <row r="693" spans="1:6" ht="24" x14ac:dyDescent="0.2">
      <c r="A693" s="57">
        <v>63717</v>
      </c>
      <c r="B693" s="163" t="s">
        <v>1330</v>
      </c>
      <c r="C693" s="237">
        <v>63717</v>
      </c>
      <c r="D693" s="173">
        <v>0</v>
      </c>
      <c r="E693" s="173"/>
      <c r="F693" s="58" t="str">
        <f t="shared" si="167"/>
        <v>-</v>
      </c>
    </row>
    <row r="694" spans="1:6" ht="24" x14ac:dyDescent="0.2">
      <c r="A694" s="57">
        <v>63721</v>
      </c>
      <c r="B694" s="163" t="s">
        <v>1331</v>
      </c>
      <c r="C694" s="237">
        <v>63721</v>
      </c>
      <c r="D694" s="173">
        <v>0</v>
      </c>
      <c r="E694" s="173"/>
      <c r="F694" s="58" t="str">
        <f t="shared" si="167"/>
        <v>-</v>
      </c>
    </row>
    <row r="695" spans="1:6" ht="24" x14ac:dyDescent="0.2">
      <c r="A695" s="57">
        <v>63722</v>
      </c>
      <c r="B695" s="163" t="s">
        <v>1332</v>
      </c>
      <c r="C695" s="237">
        <v>63722</v>
      </c>
      <c r="D695" s="173">
        <v>0</v>
      </c>
      <c r="E695" s="173"/>
      <c r="F695" s="58" t="str">
        <f t="shared" si="167"/>
        <v>-</v>
      </c>
    </row>
    <row r="696" spans="1:6" ht="12.75" customHeight="1" x14ac:dyDescent="0.2">
      <c r="A696" s="57">
        <v>63723</v>
      </c>
      <c r="B696" s="163" t="s">
        <v>1333</v>
      </c>
      <c r="C696" s="237">
        <v>63723</v>
      </c>
      <c r="D696" s="173">
        <v>0</v>
      </c>
      <c r="E696" s="173"/>
      <c r="F696" s="58" t="str">
        <f t="shared" si="167"/>
        <v>-</v>
      </c>
    </row>
    <row r="697" spans="1:6" ht="12.75" customHeight="1" x14ac:dyDescent="0.2">
      <c r="A697" s="57">
        <v>63724</v>
      </c>
      <c r="B697" s="163" t="s">
        <v>1334</v>
      </c>
      <c r="C697" s="237">
        <v>63724</v>
      </c>
      <c r="D697" s="173">
        <v>0</v>
      </c>
      <c r="E697" s="173"/>
      <c r="F697" s="58" t="str">
        <f t="shared" si="167"/>
        <v>-</v>
      </c>
    </row>
    <row r="698" spans="1:6" ht="12.75" customHeight="1" x14ac:dyDescent="0.2">
      <c r="A698" s="57">
        <v>63725</v>
      </c>
      <c r="B698" s="163" t="s">
        <v>1335</v>
      </c>
      <c r="C698" s="237">
        <v>63725</v>
      </c>
      <c r="D698" s="173">
        <v>0</v>
      </c>
      <c r="E698" s="173"/>
      <c r="F698" s="58" t="str">
        <f t="shared" si="167"/>
        <v>-</v>
      </c>
    </row>
    <row r="699" spans="1:6" ht="12.75" customHeight="1" x14ac:dyDescent="0.2">
      <c r="A699" s="57">
        <v>63726</v>
      </c>
      <c r="B699" s="163" t="s">
        <v>1336</v>
      </c>
      <c r="C699" s="237">
        <v>63726</v>
      </c>
      <c r="D699" s="173">
        <v>0</v>
      </c>
      <c r="E699" s="173"/>
      <c r="F699" s="58" t="str">
        <f t="shared" si="167"/>
        <v>-</v>
      </c>
    </row>
    <row r="700" spans="1:6" ht="24" x14ac:dyDescent="0.2">
      <c r="A700" s="57">
        <v>63727</v>
      </c>
      <c r="B700" s="163" t="s">
        <v>1337</v>
      </c>
      <c r="C700" s="237">
        <v>63727</v>
      </c>
      <c r="D700" s="173">
        <v>0</v>
      </c>
      <c r="E700" s="173"/>
      <c r="F700" s="58" t="str">
        <f t="shared" si="167"/>
        <v>-</v>
      </c>
    </row>
    <row r="701" spans="1:6" ht="24" x14ac:dyDescent="0.2">
      <c r="A701" s="57">
        <v>63728</v>
      </c>
      <c r="B701" s="163" t="s">
        <v>1338</v>
      </c>
      <c r="C701" s="237">
        <v>63728</v>
      </c>
      <c r="D701" s="173">
        <v>0</v>
      </c>
      <c r="E701" s="173"/>
      <c r="F701" s="58" t="str">
        <f t="shared" si="167"/>
        <v>-</v>
      </c>
    </row>
    <row r="702" spans="1:6" ht="12.75" customHeight="1" x14ac:dyDescent="0.2">
      <c r="A702" s="57">
        <v>63811</v>
      </c>
      <c r="B702" s="163" t="s">
        <v>1339</v>
      </c>
      <c r="C702" s="238" t="s">
        <v>1340</v>
      </c>
      <c r="D702" s="173">
        <v>0</v>
      </c>
      <c r="E702" s="173"/>
      <c r="F702" s="58" t="str">
        <f t="shared" si="167"/>
        <v>-</v>
      </c>
    </row>
    <row r="703" spans="1:6" ht="12.75" customHeight="1" x14ac:dyDescent="0.2">
      <c r="A703" s="57">
        <v>63812</v>
      </c>
      <c r="B703" s="163" t="s">
        <v>1341</v>
      </c>
      <c r="C703" s="238" t="s">
        <v>1342</v>
      </c>
      <c r="D703" s="173">
        <v>0</v>
      </c>
      <c r="E703" s="173"/>
      <c r="F703" s="58" t="str">
        <f t="shared" si="167"/>
        <v>-</v>
      </c>
    </row>
    <row r="704" spans="1:6" ht="24" x14ac:dyDescent="0.2">
      <c r="A704" s="57" t="s">
        <v>1343</v>
      </c>
      <c r="B704" s="163" t="s">
        <v>1344</v>
      </c>
      <c r="C704" s="238" t="s">
        <v>1343</v>
      </c>
      <c r="D704" s="173">
        <v>0</v>
      </c>
      <c r="E704" s="173"/>
      <c r="F704" s="58" t="str">
        <f t="shared" si="167"/>
        <v>-</v>
      </c>
    </row>
    <row r="705" spans="1:6" ht="24" x14ac:dyDescent="0.2">
      <c r="A705" s="57" t="s">
        <v>1345</v>
      </c>
      <c r="B705" s="163" t="s">
        <v>1346</v>
      </c>
      <c r="C705" s="238" t="s">
        <v>1345</v>
      </c>
      <c r="D705" s="173">
        <v>0</v>
      </c>
      <c r="E705" s="173"/>
      <c r="F705" s="58" t="str">
        <f t="shared" si="167"/>
        <v>-</v>
      </c>
    </row>
    <row r="706" spans="1:6" ht="12.75" customHeight="1" x14ac:dyDescent="0.2">
      <c r="A706" s="57">
        <v>63821</v>
      </c>
      <c r="B706" s="163" t="s">
        <v>1347</v>
      </c>
      <c r="C706" s="238" t="s">
        <v>1348</v>
      </c>
      <c r="D706" s="173">
        <v>0</v>
      </c>
      <c r="E706" s="173"/>
      <c r="F706" s="58" t="str">
        <f t="shared" si="167"/>
        <v>-</v>
      </c>
    </row>
    <row r="707" spans="1:6" ht="12.75" customHeight="1" x14ac:dyDescent="0.2">
      <c r="A707" s="57">
        <v>63822</v>
      </c>
      <c r="B707" s="163" t="s">
        <v>1349</v>
      </c>
      <c r="C707" s="238" t="s">
        <v>1350</v>
      </c>
      <c r="D707" s="173">
        <v>0</v>
      </c>
      <c r="E707" s="173"/>
      <c r="F707" s="58" t="str">
        <f t="shared" si="167"/>
        <v>-</v>
      </c>
    </row>
    <row r="708" spans="1:6" ht="24" x14ac:dyDescent="0.2">
      <c r="A708" s="57" t="s">
        <v>1351</v>
      </c>
      <c r="B708" s="163" t="s">
        <v>1352</v>
      </c>
      <c r="C708" s="238" t="s">
        <v>1351</v>
      </c>
      <c r="D708" s="173">
        <v>0</v>
      </c>
      <c r="E708" s="173"/>
      <c r="F708" s="58" t="str">
        <f t="shared" si="167"/>
        <v>-</v>
      </c>
    </row>
    <row r="709" spans="1:6" ht="24" x14ac:dyDescent="0.2">
      <c r="A709" s="57" t="s">
        <v>1353</v>
      </c>
      <c r="B709" s="163" t="s">
        <v>1354</v>
      </c>
      <c r="C709" s="238" t="s">
        <v>1353</v>
      </c>
      <c r="D709" s="173">
        <v>0</v>
      </c>
      <c r="E709" s="173"/>
      <c r="F709" s="58" t="str">
        <f t="shared" si="167"/>
        <v>-</v>
      </c>
    </row>
    <row r="710" spans="1:6" ht="12.75" customHeight="1" x14ac:dyDescent="0.2">
      <c r="A710" s="57">
        <v>64191</v>
      </c>
      <c r="B710" s="52" t="s">
        <v>1355</v>
      </c>
      <c r="C710" s="238" t="s">
        <v>1356</v>
      </c>
      <c r="D710" s="173">
        <v>0</v>
      </c>
      <c r="E710" s="173"/>
      <c r="F710" s="58" t="str">
        <f t="shared" si="167"/>
        <v>-</v>
      </c>
    </row>
    <row r="711" spans="1:6" ht="12.75" customHeight="1" x14ac:dyDescent="0.2">
      <c r="A711" s="57" t="s">
        <v>1357</v>
      </c>
      <c r="B711" s="52" t="s">
        <v>1358</v>
      </c>
      <c r="C711" s="237" t="s">
        <v>1357</v>
      </c>
      <c r="D711" s="173">
        <v>0</v>
      </c>
      <c r="E711" s="173"/>
      <c r="F711" s="58" t="str">
        <f t="shared" si="167"/>
        <v>-</v>
      </c>
    </row>
    <row r="712" spans="1:6" ht="12.75" customHeight="1" x14ac:dyDescent="0.2">
      <c r="A712" s="57" t="s">
        <v>1359</v>
      </c>
      <c r="B712" s="52" t="s">
        <v>1360</v>
      </c>
      <c r="C712" s="237" t="s">
        <v>1359</v>
      </c>
      <c r="D712" s="173">
        <v>0</v>
      </c>
      <c r="E712" s="173"/>
      <c r="F712" s="58" t="str">
        <f t="shared" si="167"/>
        <v>-</v>
      </c>
    </row>
    <row r="713" spans="1:6" ht="24" x14ac:dyDescent="0.2">
      <c r="A713" s="57" t="s">
        <v>1361</v>
      </c>
      <c r="B713" s="52" t="s">
        <v>1362</v>
      </c>
      <c r="C713" s="237" t="s">
        <v>1361</v>
      </c>
      <c r="D713" s="173">
        <v>0</v>
      </c>
      <c r="E713" s="173"/>
      <c r="F713" s="58" t="str">
        <f t="shared" si="167"/>
        <v>-</v>
      </c>
    </row>
    <row r="714" spans="1:6" ht="12" x14ac:dyDescent="0.2">
      <c r="A714" s="57" t="s">
        <v>1363</v>
      </c>
      <c r="B714" s="52" t="s">
        <v>1364</v>
      </c>
      <c r="C714" s="237" t="s">
        <v>1363</v>
      </c>
      <c r="D714" s="173">
        <v>0</v>
      </c>
      <c r="E714" s="173"/>
      <c r="F714" s="58" t="str">
        <f t="shared" si="167"/>
        <v>-</v>
      </c>
    </row>
    <row r="715" spans="1:6" ht="12.75" customHeight="1" x14ac:dyDescent="0.2">
      <c r="A715" s="57">
        <v>64371</v>
      </c>
      <c r="B715" s="52" t="s">
        <v>1365</v>
      </c>
      <c r="C715" s="238" t="s">
        <v>1366</v>
      </c>
      <c r="D715" s="173">
        <v>0</v>
      </c>
      <c r="E715" s="173"/>
      <c r="F715" s="58" t="str">
        <f t="shared" si="167"/>
        <v>-</v>
      </c>
    </row>
    <row r="716" spans="1:6" ht="12.75" customHeight="1" x14ac:dyDescent="0.2">
      <c r="A716" s="57">
        <v>64372</v>
      </c>
      <c r="B716" s="52" t="s">
        <v>1367</v>
      </c>
      <c r="C716" s="238" t="s">
        <v>1368</v>
      </c>
      <c r="D716" s="173">
        <v>0</v>
      </c>
      <c r="E716" s="173"/>
      <c r="F716" s="58" t="str">
        <f t="shared" si="167"/>
        <v>-</v>
      </c>
    </row>
    <row r="717" spans="1:6" ht="12.75" customHeight="1" x14ac:dyDescent="0.2">
      <c r="A717" s="57">
        <v>64373</v>
      </c>
      <c r="B717" s="52" t="s">
        <v>1369</v>
      </c>
      <c r="C717" s="238" t="s">
        <v>1370</v>
      </c>
      <c r="D717" s="173">
        <v>0</v>
      </c>
      <c r="E717" s="173"/>
      <c r="F717" s="58" t="str">
        <f t="shared" si="167"/>
        <v>-</v>
      </c>
    </row>
    <row r="718" spans="1:6" ht="12.75" customHeight="1" x14ac:dyDescent="0.2">
      <c r="A718" s="50">
        <v>64374</v>
      </c>
      <c r="B718" s="51" t="s">
        <v>1371</v>
      </c>
      <c r="C718" s="213" t="s">
        <v>1372</v>
      </c>
      <c r="D718" s="175">
        <v>0</v>
      </c>
      <c r="E718" s="175"/>
      <c r="F718" s="32" t="str">
        <f t="shared" si="167"/>
        <v>-</v>
      </c>
    </row>
    <row r="719" spans="1:6" ht="12.75" customHeight="1" x14ac:dyDescent="0.2">
      <c r="A719" s="57">
        <v>64375</v>
      </c>
      <c r="B719" s="52" t="s">
        <v>1373</v>
      </c>
      <c r="C719" s="238" t="s">
        <v>1374</v>
      </c>
      <c r="D719" s="173">
        <v>0</v>
      </c>
      <c r="E719" s="173"/>
      <c r="F719" s="58" t="str">
        <f t="shared" si="167"/>
        <v>-</v>
      </c>
    </row>
    <row r="720" spans="1:6" ht="24" x14ac:dyDescent="0.2">
      <c r="A720" s="57">
        <v>64376</v>
      </c>
      <c r="B720" s="163" t="s">
        <v>1375</v>
      </c>
      <c r="C720" s="238" t="s">
        <v>1376</v>
      </c>
      <c r="D720" s="173">
        <v>0</v>
      </c>
      <c r="E720" s="173"/>
      <c r="F720" s="58" t="str">
        <f t="shared" si="167"/>
        <v>-</v>
      </c>
    </row>
    <row r="721" spans="1:6" ht="24" x14ac:dyDescent="0.2">
      <c r="A721" s="57">
        <v>64377</v>
      </c>
      <c r="B721" s="52" t="s">
        <v>1377</v>
      </c>
      <c r="C721" s="238" t="s">
        <v>1378</v>
      </c>
      <c r="D721" s="173">
        <v>0</v>
      </c>
      <c r="E721" s="173"/>
      <c r="F721" s="58" t="str">
        <f t="shared" si="167"/>
        <v>-</v>
      </c>
    </row>
    <row r="722" spans="1:6" ht="12" x14ac:dyDescent="0.2">
      <c r="A722" s="57" t="s">
        <v>1379</v>
      </c>
      <c r="B722" s="52" t="s">
        <v>1380</v>
      </c>
      <c r="C722" s="237" t="s">
        <v>1379</v>
      </c>
      <c r="D722" s="173">
        <v>0</v>
      </c>
      <c r="E722" s="173"/>
      <c r="F722" s="58" t="str">
        <f t="shared" si="167"/>
        <v>-</v>
      </c>
    </row>
    <row r="723" spans="1:6" ht="12" x14ac:dyDescent="0.2">
      <c r="A723" s="57" t="s">
        <v>1381</v>
      </c>
      <c r="B723" s="52" t="s">
        <v>1382</v>
      </c>
      <c r="C723" s="237" t="s">
        <v>1381</v>
      </c>
      <c r="D723" s="173">
        <v>0</v>
      </c>
      <c r="E723" s="173"/>
      <c r="F723" s="58" t="str">
        <f t="shared" si="167"/>
        <v>-</v>
      </c>
    </row>
    <row r="724" spans="1:6" ht="12.75" customHeight="1" x14ac:dyDescent="0.2">
      <c r="A724" s="57">
        <v>65264</v>
      </c>
      <c r="B724" s="52" t="s">
        <v>1383</v>
      </c>
      <c r="C724" s="238" t="s">
        <v>1384</v>
      </c>
      <c r="D724" s="173">
        <v>0</v>
      </c>
      <c r="E724" s="173"/>
      <c r="F724" s="58" t="str">
        <f t="shared" si="167"/>
        <v>-</v>
      </c>
    </row>
    <row r="725" spans="1:6" ht="12.75" customHeight="1" x14ac:dyDescent="0.2">
      <c r="A725" s="57">
        <v>65265</v>
      </c>
      <c r="B725" s="52" t="s">
        <v>1385</v>
      </c>
      <c r="C725" s="238" t="s">
        <v>1386</v>
      </c>
      <c r="D725" s="173">
        <v>0</v>
      </c>
      <c r="E725" s="173"/>
      <c r="F725" s="58" t="str">
        <f t="shared" si="167"/>
        <v>-</v>
      </c>
    </row>
    <row r="726" spans="1:6" ht="12.75" customHeight="1" x14ac:dyDescent="0.2">
      <c r="A726" s="57" t="s">
        <v>1387</v>
      </c>
      <c r="B726" s="52" t="s">
        <v>1388</v>
      </c>
      <c r="C726" s="238" t="s">
        <v>1387</v>
      </c>
      <c r="D726" s="173">
        <v>0</v>
      </c>
      <c r="E726" s="173"/>
      <c r="F726" s="58" t="str">
        <f t="shared" si="167"/>
        <v>-</v>
      </c>
    </row>
    <row r="727" spans="1:6" ht="24" x14ac:dyDescent="0.2">
      <c r="A727" s="57">
        <v>66341</v>
      </c>
      <c r="B727" s="52" t="s">
        <v>1389</v>
      </c>
      <c r="C727" s="237">
        <v>66341</v>
      </c>
      <c r="D727" s="173">
        <v>0</v>
      </c>
      <c r="E727" s="173"/>
      <c r="F727" s="58" t="str">
        <f t="shared" si="167"/>
        <v>-</v>
      </c>
    </row>
    <row r="728" spans="1:6" ht="24" x14ac:dyDescent="0.2">
      <c r="A728" s="57">
        <v>66342</v>
      </c>
      <c r="B728" s="52" t="s">
        <v>1390</v>
      </c>
      <c r="C728" s="237">
        <v>66342</v>
      </c>
      <c r="D728" s="173">
        <v>0</v>
      </c>
      <c r="E728" s="173"/>
      <c r="F728" s="58" t="str">
        <f t="shared" si="167"/>
        <v>-</v>
      </c>
    </row>
    <row r="729" spans="1:6" ht="24" x14ac:dyDescent="0.2">
      <c r="A729" s="57">
        <v>66343</v>
      </c>
      <c r="B729" s="52" t="s">
        <v>1391</v>
      </c>
      <c r="C729" s="237">
        <v>66343</v>
      </c>
      <c r="D729" s="173">
        <v>0</v>
      </c>
      <c r="E729" s="173"/>
      <c r="F729" s="58" t="str">
        <f t="shared" si="167"/>
        <v>-</v>
      </c>
    </row>
    <row r="730" spans="1:6" ht="24" x14ac:dyDescent="0.2">
      <c r="A730" s="57">
        <v>66344</v>
      </c>
      <c r="B730" s="52" t="s">
        <v>1392</v>
      </c>
      <c r="C730" s="237">
        <v>66344</v>
      </c>
      <c r="D730" s="173">
        <v>0</v>
      </c>
      <c r="E730" s="173"/>
      <c r="F730" s="58" t="str">
        <f t="shared" si="167"/>
        <v>-</v>
      </c>
    </row>
    <row r="731" spans="1:6" ht="24" x14ac:dyDescent="0.2">
      <c r="A731" s="57">
        <v>66345</v>
      </c>
      <c r="B731" s="52" t="s">
        <v>1393</v>
      </c>
      <c r="C731" s="237">
        <v>66345</v>
      </c>
      <c r="D731" s="173">
        <v>0</v>
      </c>
      <c r="E731" s="173"/>
      <c r="F731" s="58" t="str">
        <f t="shared" si="167"/>
        <v>-</v>
      </c>
    </row>
    <row r="732" spans="1:6" ht="12.75" customHeight="1" x14ac:dyDescent="0.2">
      <c r="A732" s="57">
        <v>31214</v>
      </c>
      <c r="B732" s="52" t="s">
        <v>1394</v>
      </c>
      <c r="C732" s="238" t="s">
        <v>1395</v>
      </c>
      <c r="D732" s="173">
        <v>0</v>
      </c>
      <c r="E732" s="173"/>
      <c r="F732" s="58" t="str">
        <f t="shared" si="167"/>
        <v>-</v>
      </c>
    </row>
    <row r="733" spans="1:6" ht="12.75" customHeight="1" x14ac:dyDescent="0.2">
      <c r="A733" s="57">
        <v>31215</v>
      </c>
      <c r="B733" s="52" t="s">
        <v>1396</v>
      </c>
      <c r="C733" s="238" t="s">
        <v>1397</v>
      </c>
      <c r="D733" s="173">
        <v>0</v>
      </c>
      <c r="E733" s="173"/>
      <c r="F733" s="58" t="str">
        <f t="shared" si="167"/>
        <v>-</v>
      </c>
    </row>
    <row r="734" spans="1:6" ht="12.75" customHeight="1" x14ac:dyDescent="0.2">
      <c r="A734" s="57">
        <v>32121</v>
      </c>
      <c r="B734" s="52" t="s">
        <v>1398</v>
      </c>
      <c r="C734" s="238" t="s">
        <v>1399</v>
      </c>
      <c r="D734" s="173">
        <v>712.81</v>
      </c>
      <c r="E734" s="173">
        <v>929.62</v>
      </c>
      <c r="F734" s="58">
        <f t="shared" si="167"/>
        <v>130.41623995174029</v>
      </c>
    </row>
    <row r="735" spans="1:6" ht="12.75" customHeight="1" x14ac:dyDescent="0.2">
      <c r="A735" s="50" t="s">
        <v>1400</v>
      </c>
      <c r="B735" s="51" t="s">
        <v>1401</v>
      </c>
      <c r="C735" s="213" t="s">
        <v>1400</v>
      </c>
      <c r="D735" s="175">
        <v>0</v>
      </c>
      <c r="E735" s="175"/>
      <c r="F735" s="32" t="str">
        <f t="shared" si="167"/>
        <v>-</v>
      </c>
    </row>
    <row r="736" spans="1:6" ht="12.75" customHeight="1" x14ac:dyDescent="0.2">
      <c r="A736" s="50" t="s">
        <v>1402</v>
      </c>
      <c r="B736" s="51" t="s">
        <v>1403</v>
      </c>
      <c r="C736" s="213" t="s">
        <v>1402</v>
      </c>
      <c r="D736" s="175">
        <v>0</v>
      </c>
      <c r="E736" s="175"/>
      <c r="F736" s="32" t="str">
        <f t="shared" si="167"/>
        <v>-</v>
      </c>
    </row>
    <row r="737" spans="1:6" ht="12.75" customHeight="1" x14ac:dyDescent="0.2">
      <c r="A737" s="50" t="s">
        <v>1404</v>
      </c>
      <c r="B737" s="51" t="s">
        <v>1405</v>
      </c>
      <c r="C737" s="213" t="s">
        <v>1404</v>
      </c>
      <c r="D737" s="175">
        <v>0</v>
      </c>
      <c r="E737" s="175"/>
      <c r="F737" s="32" t="str">
        <f t="shared" si="167"/>
        <v>-</v>
      </c>
    </row>
    <row r="738" spans="1:6" ht="12.75" customHeight="1" x14ac:dyDescent="0.2">
      <c r="A738" s="50" t="s">
        <v>1406</v>
      </c>
      <c r="B738" s="51" t="s">
        <v>1407</v>
      </c>
      <c r="C738" s="213" t="s">
        <v>1406</v>
      </c>
      <c r="D738" s="175">
        <v>0</v>
      </c>
      <c r="E738" s="175"/>
      <c r="F738" s="32" t="str">
        <f t="shared" si="167"/>
        <v>-</v>
      </c>
    </row>
    <row r="739" spans="1:6" ht="12.75" customHeight="1" x14ac:dyDescent="0.2">
      <c r="A739" s="57" t="s">
        <v>1408</v>
      </c>
      <c r="B739" s="52" t="s">
        <v>1409</v>
      </c>
      <c r="C739" s="238" t="s">
        <v>1408</v>
      </c>
      <c r="D739" s="173">
        <v>0</v>
      </c>
      <c r="E739" s="173"/>
      <c r="F739" s="58" t="str">
        <f t="shared" si="167"/>
        <v>-</v>
      </c>
    </row>
    <row r="740" spans="1:6" ht="12.75" customHeight="1" x14ac:dyDescent="0.2">
      <c r="A740" s="57" t="s">
        <v>1410</v>
      </c>
      <c r="B740" s="52" t="s">
        <v>1411</v>
      </c>
      <c r="C740" s="238" t="s">
        <v>1410</v>
      </c>
      <c r="D740" s="173">
        <v>0</v>
      </c>
      <c r="E740" s="173"/>
      <c r="F740" s="58" t="str">
        <f t="shared" si="167"/>
        <v>-</v>
      </c>
    </row>
    <row r="741" spans="1:6" ht="12.75" customHeight="1" x14ac:dyDescent="0.2">
      <c r="A741" s="57">
        <v>32911</v>
      </c>
      <c r="B741" s="52" t="s">
        <v>1412</v>
      </c>
      <c r="C741" s="238" t="s">
        <v>1413</v>
      </c>
      <c r="D741" s="173">
        <v>0</v>
      </c>
      <c r="E741" s="173"/>
      <c r="F741" s="58" t="str">
        <f t="shared" ref="F741:F1006" si="169">IF(D741&lt;&gt;0,IF(E741/D741&gt;=100,"&gt;&gt;100",E741/D741*100),"-")</f>
        <v>-</v>
      </c>
    </row>
    <row r="742" spans="1:6" ht="12.75" customHeight="1" x14ac:dyDescent="0.2">
      <c r="A742" s="57" t="s">
        <v>1414</v>
      </c>
      <c r="B742" s="52" t="s">
        <v>1415</v>
      </c>
      <c r="C742" s="238" t="s">
        <v>1414</v>
      </c>
      <c r="D742" s="173">
        <v>0</v>
      </c>
      <c r="E742" s="173"/>
      <c r="F742" s="58" t="str">
        <f t="shared" si="169"/>
        <v>-</v>
      </c>
    </row>
    <row r="743" spans="1:6" ht="12.75" customHeight="1" x14ac:dyDescent="0.2">
      <c r="A743" s="57" t="s">
        <v>1416</v>
      </c>
      <c r="B743" s="52" t="s">
        <v>1417</v>
      </c>
      <c r="C743" s="237" t="s">
        <v>1416</v>
      </c>
      <c r="D743" s="173">
        <v>0</v>
      </c>
      <c r="E743" s="173"/>
      <c r="F743" s="58" t="str">
        <f t="shared" ref="F743:F744" si="170">IF(D743&lt;&gt;0,IF(E743/D743&gt;=100,"&gt;&gt;100",E743/D743*100),"-")</f>
        <v>-</v>
      </c>
    </row>
    <row r="744" spans="1:6" ht="12.75" customHeight="1" x14ac:dyDescent="0.2">
      <c r="A744" s="57" t="s">
        <v>1418</v>
      </c>
      <c r="B744" s="52" t="s">
        <v>1419</v>
      </c>
      <c r="C744" s="237" t="s">
        <v>1418</v>
      </c>
      <c r="D744" s="173">
        <v>0</v>
      </c>
      <c r="E744" s="173"/>
      <c r="F744" s="58" t="str">
        <f t="shared" si="170"/>
        <v>-</v>
      </c>
    </row>
    <row r="745" spans="1:6" ht="12.75" customHeight="1" x14ac:dyDescent="0.2">
      <c r="A745" s="57">
        <v>34111</v>
      </c>
      <c r="B745" s="52" t="s">
        <v>1420</v>
      </c>
      <c r="C745" s="238" t="s">
        <v>1421</v>
      </c>
      <c r="D745" s="173">
        <v>0</v>
      </c>
      <c r="E745" s="173"/>
      <c r="F745" s="58" t="str">
        <f t="shared" si="169"/>
        <v>-</v>
      </c>
    </row>
    <row r="746" spans="1:6" ht="12.75" customHeight="1" x14ac:dyDescent="0.2">
      <c r="A746" s="57">
        <v>34112</v>
      </c>
      <c r="B746" s="52" t="s">
        <v>1422</v>
      </c>
      <c r="C746" s="238" t="s">
        <v>1423</v>
      </c>
      <c r="D746" s="173">
        <v>0</v>
      </c>
      <c r="E746" s="173"/>
      <c r="F746" s="58" t="str">
        <f t="shared" si="169"/>
        <v>-</v>
      </c>
    </row>
    <row r="747" spans="1:6" ht="12.75" customHeight="1" x14ac:dyDescent="0.2">
      <c r="A747" s="57">
        <v>34121</v>
      </c>
      <c r="B747" s="52" t="s">
        <v>1424</v>
      </c>
      <c r="C747" s="238" t="s">
        <v>1425</v>
      </c>
      <c r="D747" s="173">
        <v>0</v>
      </c>
      <c r="E747" s="173"/>
      <c r="F747" s="58" t="str">
        <f t="shared" si="169"/>
        <v>-</v>
      </c>
    </row>
    <row r="748" spans="1:6" ht="12.75" customHeight="1" x14ac:dyDescent="0.2">
      <c r="A748" s="57">
        <v>34122</v>
      </c>
      <c r="B748" s="52" t="s">
        <v>1426</v>
      </c>
      <c r="C748" s="238" t="s">
        <v>1427</v>
      </c>
      <c r="D748" s="173">
        <v>0</v>
      </c>
      <c r="E748" s="173"/>
      <c r="F748" s="58" t="str">
        <f t="shared" si="169"/>
        <v>-</v>
      </c>
    </row>
    <row r="749" spans="1:6" ht="12.75" customHeight="1" x14ac:dyDescent="0.2">
      <c r="A749" s="57">
        <v>34131</v>
      </c>
      <c r="B749" s="52" t="s">
        <v>1428</v>
      </c>
      <c r="C749" s="238" t="s">
        <v>1429</v>
      </c>
      <c r="D749" s="173">
        <v>0</v>
      </c>
      <c r="E749" s="173"/>
      <c r="F749" s="58" t="str">
        <f t="shared" si="169"/>
        <v>-</v>
      </c>
    </row>
    <row r="750" spans="1:6" ht="12.75" customHeight="1" x14ac:dyDescent="0.2">
      <c r="A750" s="57">
        <v>34132</v>
      </c>
      <c r="B750" s="52" t="s">
        <v>1430</v>
      </c>
      <c r="C750" s="238" t="s">
        <v>1431</v>
      </c>
      <c r="D750" s="173">
        <v>0</v>
      </c>
      <c r="E750" s="173"/>
      <c r="F750" s="58" t="str">
        <f t="shared" si="169"/>
        <v>-</v>
      </c>
    </row>
    <row r="751" spans="1:6" ht="12.75" customHeight="1" x14ac:dyDescent="0.2">
      <c r="A751" s="57">
        <v>34191</v>
      </c>
      <c r="B751" s="52" t="s">
        <v>1432</v>
      </c>
      <c r="C751" s="238" t="s">
        <v>1433</v>
      </c>
      <c r="D751" s="173">
        <v>0</v>
      </c>
      <c r="E751" s="173"/>
      <c r="F751" s="58" t="str">
        <f t="shared" si="169"/>
        <v>-</v>
      </c>
    </row>
    <row r="752" spans="1:6" ht="12.75" customHeight="1" x14ac:dyDescent="0.2">
      <c r="A752" s="57">
        <v>34192</v>
      </c>
      <c r="B752" s="52" t="s">
        <v>1434</v>
      </c>
      <c r="C752" s="238" t="s">
        <v>1435</v>
      </c>
      <c r="D752" s="173">
        <v>0</v>
      </c>
      <c r="E752" s="173"/>
      <c r="F752" s="58" t="str">
        <f t="shared" si="169"/>
        <v>-</v>
      </c>
    </row>
    <row r="753" spans="1:6" ht="12.75" customHeight="1" x14ac:dyDescent="0.2">
      <c r="A753" s="57">
        <v>34213</v>
      </c>
      <c r="B753" s="52" t="s">
        <v>1436</v>
      </c>
      <c r="C753" s="238" t="s">
        <v>1437</v>
      </c>
      <c r="D753" s="173">
        <v>0</v>
      </c>
      <c r="E753" s="173"/>
      <c r="F753" s="58" t="str">
        <f t="shared" si="169"/>
        <v>-</v>
      </c>
    </row>
    <row r="754" spans="1:6" ht="12.75" customHeight="1" x14ac:dyDescent="0.2">
      <c r="A754" s="50">
        <v>34214</v>
      </c>
      <c r="B754" s="51" t="s">
        <v>1438</v>
      </c>
      <c r="C754" s="213" t="s">
        <v>1439</v>
      </c>
      <c r="D754" s="175">
        <v>0</v>
      </c>
      <c r="E754" s="175"/>
      <c r="F754" s="32" t="str">
        <f t="shared" si="169"/>
        <v>-</v>
      </c>
    </row>
    <row r="755" spans="1:6" ht="12.75" customHeight="1" x14ac:dyDescent="0.2">
      <c r="A755" s="50">
        <v>34215</v>
      </c>
      <c r="B755" s="51" t="s">
        <v>1440</v>
      </c>
      <c r="C755" s="213" t="s">
        <v>1441</v>
      </c>
      <c r="D755" s="175">
        <v>0</v>
      </c>
      <c r="E755" s="175"/>
      <c r="F755" s="32" t="str">
        <f t="shared" si="169"/>
        <v>-</v>
      </c>
    </row>
    <row r="756" spans="1:6" ht="12.75" customHeight="1" x14ac:dyDescent="0.2">
      <c r="A756" s="50">
        <v>34216</v>
      </c>
      <c r="B756" s="51" t="s">
        <v>1442</v>
      </c>
      <c r="C756" s="213" t="s">
        <v>1443</v>
      </c>
      <c r="D756" s="175">
        <v>0</v>
      </c>
      <c r="E756" s="175"/>
      <c r="F756" s="32" t="str">
        <f t="shared" si="169"/>
        <v>-</v>
      </c>
    </row>
    <row r="757" spans="1:6" ht="12.75" customHeight="1" x14ac:dyDescent="0.2">
      <c r="A757" s="50">
        <v>34222</v>
      </c>
      <c r="B757" s="51" t="s">
        <v>1444</v>
      </c>
      <c r="C757" s="213" t="s">
        <v>1445</v>
      </c>
      <c r="D757" s="175">
        <v>0</v>
      </c>
      <c r="E757" s="175"/>
      <c r="F757" s="32" t="str">
        <f t="shared" si="169"/>
        <v>-</v>
      </c>
    </row>
    <row r="758" spans="1:6" ht="12.75" customHeight="1" x14ac:dyDescent="0.2">
      <c r="A758" s="50">
        <v>34223</v>
      </c>
      <c r="B758" s="51" t="s">
        <v>1446</v>
      </c>
      <c r="C758" s="213" t="s">
        <v>1447</v>
      </c>
      <c r="D758" s="175">
        <v>0</v>
      </c>
      <c r="E758" s="175"/>
      <c r="F758" s="32" t="str">
        <f t="shared" si="169"/>
        <v>-</v>
      </c>
    </row>
    <row r="759" spans="1:6" ht="24" x14ac:dyDescent="0.2">
      <c r="A759" s="50">
        <v>34224</v>
      </c>
      <c r="B759" s="51" t="s">
        <v>1448</v>
      </c>
      <c r="C759" s="213" t="s">
        <v>1449</v>
      </c>
      <c r="D759" s="175">
        <v>0</v>
      </c>
      <c r="E759" s="175"/>
      <c r="F759" s="32" t="str">
        <f t="shared" si="169"/>
        <v>-</v>
      </c>
    </row>
    <row r="760" spans="1:6" ht="24" x14ac:dyDescent="0.2">
      <c r="A760" s="50">
        <v>34233</v>
      </c>
      <c r="B760" s="51" t="s">
        <v>1450</v>
      </c>
      <c r="C760" s="213" t="s">
        <v>1451</v>
      </c>
      <c r="D760" s="175">
        <v>0</v>
      </c>
      <c r="E760" s="175"/>
      <c r="F760" s="32" t="str">
        <f t="shared" si="169"/>
        <v>-</v>
      </c>
    </row>
    <row r="761" spans="1:6" ht="24" x14ac:dyDescent="0.2">
      <c r="A761" s="50">
        <v>34234</v>
      </c>
      <c r="B761" s="164" t="s">
        <v>1452</v>
      </c>
      <c r="C761" s="213" t="s">
        <v>1453</v>
      </c>
      <c r="D761" s="175">
        <v>0</v>
      </c>
      <c r="E761" s="175"/>
      <c r="F761" s="32" t="str">
        <f t="shared" si="169"/>
        <v>-</v>
      </c>
    </row>
    <row r="762" spans="1:6" ht="24" x14ac:dyDescent="0.2">
      <c r="A762" s="50">
        <v>34235</v>
      </c>
      <c r="B762" s="164" t="s">
        <v>1454</v>
      </c>
      <c r="C762" s="213" t="s">
        <v>1455</v>
      </c>
      <c r="D762" s="175">
        <v>0</v>
      </c>
      <c r="E762" s="175"/>
      <c r="F762" s="32" t="str">
        <f t="shared" si="169"/>
        <v>-</v>
      </c>
    </row>
    <row r="763" spans="1:6" ht="12.75" customHeight="1" x14ac:dyDescent="0.2">
      <c r="A763" s="50">
        <v>34236</v>
      </c>
      <c r="B763" s="51" t="s">
        <v>1456</v>
      </c>
      <c r="C763" s="213" t="s">
        <v>1457</v>
      </c>
      <c r="D763" s="175">
        <v>0</v>
      </c>
      <c r="E763" s="175"/>
      <c r="F763" s="32" t="str">
        <f t="shared" si="169"/>
        <v>-</v>
      </c>
    </row>
    <row r="764" spans="1:6" ht="12.75" customHeight="1" x14ac:dyDescent="0.2">
      <c r="A764" s="50">
        <v>34237</v>
      </c>
      <c r="B764" s="51" t="s">
        <v>1458</v>
      </c>
      <c r="C764" s="213" t="s">
        <v>1459</v>
      </c>
      <c r="D764" s="175">
        <v>0</v>
      </c>
      <c r="E764" s="175"/>
      <c r="F764" s="32" t="str">
        <f t="shared" si="169"/>
        <v>-</v>
      </c>
    </row>
    <row r="765" spans="1:6" ht="12.75" customHeight="1" x14ac:dyDescent="0.2">
      <c r="A765" s="50">
        <v>34238</v>
      </c>
      <c r="B765" s="51" t="s">
        <v>1460</v>
      </c>
      <c r="C765" s="213" t="s">
        <v>1461</v>
      </c>
      <c r="D765" s="175">
        <v>0</v>
      </c>
      <c r="E765" s="175"/>
      <c r="F765" s="32" t="str">
        <f t="shared" si="169"/>
        <v>-</v>
      </c>
    </row>
    <row r="766" spans="1:6" ht="24" x14ac:dyDescent="0.2">
      <c r="A766" s="50">
        <v>34273</v>
      </c>
      <c r="B766" s="51" t="s">
        <v>1462</v>
      </c>
      <c r="C766" s="213" t="s">
        <v>1463</v>
      </c>
      <c r="D766" s="175">
        <v>0</v>
      </c>
      <c r="E766" s="175"/>
      <c r="F766" s="32" t="str">
        <f t="shared" si="169"/>
        <v>-</v>
      </c>
    </row>
    <row r="767" spans="1:6" ht="12.75" customHeight="1" x14ac:dyDescent="0.2">
      <c r="A767" s="50">
        <v>34274</v>
      </c>
      <c r="B767" s="51" t="s">
        <v>1464</v>
      </c>
      <c r="C767" s="213" t="s">
        <v>1465</v>
      </c>
      <c r="D767" s="175">
        <v>0</v>
      </c>
      <c r="E767" s="175"/>
      <c r="F767" s="32" t="str">
        <f t="shared" si="169"/>
        <v>-</v>
      </c>
    </row>
    <row r="768" spans="1:6" ht="12.75" customHeight="1" x14ac:dyDescent="0.2">
      <c r="A768" s="50">
        <v>34275</v>
      </c>
      <c r="B768" s="51" t="s">
        <v>1466</v>
      </c>
      <c r="C768" s="213" t="s">
        <v>1467</v>
      </c>
      <c r="D768" s="175">
        <v>0</v>
      </c>
      <c r="E768" s="175"/>
      <c r="F768" s="32" t="str">
        <f t="shared" si="169"/>
        <v>-</v>
      </c>
    </row>
    <row r="769" spans="1:6" ht="12.75" customHeight="1" x14ac:dyDescent="0.2">
      <c r="A769" s="50">
        <v>34281</v>
      </c>
      <c r="B769" s="51" t="s">
        <v>1468</v>
      </c>
      <c r="C769" s="213" t="s">
        <v>1469</v>
      </c>
      <c r="D769" s="175">
        <v>0</v>
      </c>
      <c r="E769" s="175"/>
      <c r="F769" s="32" t="str">
        <f t="shared" si="169"/>
        <v>-</v>
      </c>
    </row>
    <row r="770" spans="1:6" ht="12.75" customHeight="1" x14ac:dyDescent="0.2">
      <c r="A770" s="57">
        <v>34282</v>
      </c>
      <c r="B770" s="52" t="s">
        <v>1470</v>
      </c>
      <c r="C770" s="238" t="s">
        <v>1471</v>
      </c>
      <c r="D770" s="173">
        <v>0</v>
      </c>
      <c r="E770" s="173"/>
      <c r="F770" s="58" t="str">
        <f t="shared" si="169"/>
        <v>-</v>
      </c>
    </row>
    <row r="771" spans="1:6" ht="12.75" customHeight="1" x14ac:dyDescent="0.2">
      <c r="A771" s="57">
        <v>34283</v>
      </c>
      <c r="B771" s="52" t="s">
        <v>1472</v>
      </c>
      <c r="C771" s="238" t="s">
        <v>1473</v>
      </c>
      <c r="D771" s="173">
        <v>0</v>
      </c>
      <c r="E771" s="173"/>
      <c r="F771" s="58" t="str">
        <f t="shared" si="169"/>
        <v>-</v>
      </c>
    </row>
    <row r="772" spans="1:6" ht="12.75" customHeight="1" x14ac:dyDescent="0.2">
      <c r="A772" s="57">
        <v>34284</v>
      </c>
      <c r="B772" s="52" t="s">
        <v>1474</v>
      </c>
      <c r="C772" s="238" t="s">
        <v>1475</v>
      </c>
      <c r="D772" s="173">
        <v>0</v>
      </c>
      <c r="E772" s="173"/>
      <c r="F772" s="58" t="str">
        <f t="shared" si="169"/>
        <v>-</v>
      </c>
    </row>
    <row r="773" spans="1:6" ht="12.75" customHeight="1" x14ac:dyDescent="0.2">
      <c r="A773" s="57">
        <v>34285</v>
      </c>
      <c r="B773" s="52" t="s">
        <v>1476</v>
      </c>
      <c r="C773" s="238" t="s">
        <v>1477</v>
      </c>
      <c r="D773" s="173">
        <v>0</v>
      </c>
      <c r="E773" s="173"/>
      <c r="F773" s="58" t="str">
        <f t="shared" si="169"/>
        <v>-</v>
      </c>
    </row>
    <row r="774" spans="1:6" ht="24" x14ac:dyDescent="0.2">
      <c r="A774" s="57">
        <v>34286</v>
      </c>
      <c r="B774" s="163" t="s">
        <v>1478</v>
      </c>
      <c r="C774" s="238" t="s">
        <v>1479</v>
      </c>
      <c r="D774" s="173">
        <v>0</v>
      </c>
      <c r="E774" s="173"/>
      <c r="F774" s="58" t="str">
        <f t="shared" si="169"/>
        <v>-</v>
      </c>
    </row>
    <row r="775" spans="1:6" ht="12" x14ac:dyDescent="0.2">
      <c r="A775" s="57">
        <v>34287</v>
      </c>
      <c r="B775" s="52" t="s">
        <v>1480</v>
      </c>
      <c r="C775" s="238" t="s">
        <v>1481</v>
      </c>
      <c r="D775" s="173">
        <v>0</v>
      </c>
      <c r="E775" s="173"/>
      <c r="F775" s="58" t="str">
        <f t="shared" si="169"/>
        <v>-</v>
      </c>
    </row>
    <row r="776" spans="1:6" ht="12.75" customHeight="1" x14ac:dyDescent="0.2">
      <c r="A776" s="57">
        <v>34341</v>
      </c>
      <c r="B776" s="52" t="s">
        <v>1482</v>
      </c>
      <c r="C776" s="238" t="s">
        <v>1483</v>
      </c>
      <c r="D776" s="173">
        <v>0</v>
      </c>
      <c r="E776" s="173"/>
      <c r="F776" s="58" t="str">
        <f t="shared" si="169"/>
        <v>-</v>
      </c>
    </row>
    <row r="777" spans="1:6" ht="12.75" customHeight="1" x14ac:dyDescent="0.2">
      <c r="A777" s="57">
        <v>35231</v>
      </c>
      <c r="B777" s="52" t="s">
        <v>1484</v>
      </c>
      <c r="C777" s="238" t="s">
        <v>1485</v>
      </c>
      <c r="D777" s="173">
        <v>0</v>
      </c>
      <c r="E777" s="173"/>
      <c r="F777" s="58" t="str">
        <f t="shared" si="169"/>
        <v>-</v>
      </c>
    </row>
    <row r="778" spans="1:6" ht="12.75" customHeight="1" x14ac:dyDescent="0.2">
      <c r="A778" s="57">
        <v>35232</v>
      </c>
      <c r="B778" s="52" t="s">
        <v>1486</v>
      </c>
      <c r="C778" s="238" t="s">
        <v>1487</v>
      </c>
      <c r="D778" s="173">
        <v>0</v>
      </c>
      <c r="E778" s="173"/>
      <c r="F778" s="58" t="str">
        <f t="shared" si="169"/>
        <v>-</v>
      </c>
    </row>
    <row r="779" spans="1:6" ht="12.75" customHeight="1" x14ac:dyDescent="0.2">
      <c r="A779" s="57">
        <v>36313</v>
      </c>
      <c r="B779" s="52" t="s">
        <v>1488</v>
      </c>
      <c r="C779" s="238" t="s">
        <v>1489</v>
      </c>
      <c r="D779" s="173">
        <v>0</v>
      </c>
      <c r="E779" s="173"/>
      <c r="F779" s="58" t="str">
        <f t="shared" si="169"/>
        <v>-</v>
      </c>
    </row>
    <row r="780" spans="1:6" ht="12.75" customHeight="1" x14ac:dyDescent="0.2">
      <c r="A780" s="57">
        <v>36314</v>
      </c>
      <c r="B780" s="52" t="s">
        <v>1490</v>
      </c>
      <c r="C780" s="238" t="s">
        <v>1491</v>
      </c>
      <c r="D780" s="173">
        <v>0</v>
      </c>
      <c r="E780" s="173"/>
      <c r="F780" s="58" t="str">
        <f t="shared" si="169"/>
        <v>-</v>
      </c>
    </row>
    <row r="781" spans="1:6" ht="12.75" customHeight="1" x14ac:dyDescent="0.2">
      <c r="A781" s="57">
        <v>36315</v>
      </c>
      <c r="B781" s="52" t="s">
        <v>1492</v>
      </c>
      <c r="C781" s="238" t="s">
        <v>1493</v>
      </c>
      <c r="D781" s="173">
        <v>0</v>
      </c>
      <c r="E781" s="173"/>
      <c r="F781" s="58" t="str">
        <f t="shared" si="169"/>
        <v>-</v>
      </c>
    </row>
    <row r="782" spans="1:6" ht="12.75" customHeight="1" x14ac:dyDescent="0.2">
      <c r="A782" s="57">
        <v>36316</v>
      </c>
      <c r="B782" s="52" t="s">
        <v>1494</v>
      </c>
      <c r="C782" s="238" t="s">
        <v>1495</v>
      </c>
      <c r="D782" s="173">
        <v>0</v>
      </c>
      <c r="E782" s="173"/>
      <c r="F782" s="58" t="str">
        <f t="shared" si="169"/>
        <v>-</v>
      </c>
    </row>
    <row r="783" spans="1:6" ht="12.75" customHeight="1" x14ac:dyDescent="0.2">
      <c r="A783" s="57">
        <v>36317</v>
      </c>
      <c r="B783" s="52" t="s">
        <v>1496</v>
      </c>
      <c r="C783" s="238" t="s">
        <v>1497</v>
      </c>
      <c r="D783" s="173">
        <v>0</v>
      </c>
      <c r="E783" s="173"/>
      <c r="F783" s="58" t="str">
        <f t="shared" si="169"/>
        <v>-</v>
      </c>
    </row>
    <row r="784" spans="1:6" ht="12.75" customHeight="1" x14ac:dyDescent="0.2">
      <c r="A784" s="57">
        <v>36318</v>
      </c>
      <c r="B784" s="52" t="s">
        <v>1498</v>
      </c>
      <c r="C784" s="238" t="s">
        <v>1499</v>
      </c>
      <c r="D784" s="173">
        <v>0</v>
      </c>
      <c r="E784" s="173"/>
      <c r="F784" s="58" t="str">
        <f t="shared" si="169"/>
        <v>-</v>
      </c>
    </row>
    <row r="785" spans="1:6" ht="12" x14ac:dyDescent="0.2">
      <c r="A785" s="57">
        <v>36319</v>
      </c>
      <c r="B785" s="163" t="s">
        <v>1500</v>
      </c>
      <c r="C785" s="238" t="s">
        <v>1501</v>
      </c>
      <c r="D785" s="173">
        <v>0</v>
      </c>
      <c r="E785" s="173"/>
      <c r="F785" s="58" t="str">
        <f t="shared" si="169"/>
        <v>-</v>
      </c>
    </row>
    <row r="786" spans="1:6" ht="12.75" customHeight="1" x14ac:dyDescent="0.2">
      <c r="A786" s="57">
        <v>36323</v>
      </c>
      <c r="B786" s="52" t="s">
        <v>1502</v>
      </c>
      <c r="C786" s="238" t="s">
        <v>1503</v>
      </c>
      <c r="D786" s="173">
        <v>0</v>
      </c>
      <c r="E786" s="173"/>
      <c r="F786" s="58" t="str">
        <f t="shared" si="169"/>
        <v>-</v>
      </c>
    </row>
    <row r="787" spans="1:6" ht="12.75" customHeight="1" x14ac:dyDescent="0.2">
      <c r="A787" s="57">
        <v>36324</v>
      </c>
      <c r="B787" s="52" t="s">
        <v>1504</v>
      </c>
      <c r="C787" s="238" t="s">
        <v>1505</v>
      </c>
      <c r="D787" s="173">
        <v>0</v>
      </c>
      <c r="E787" s="173"/>
      <c r="F787" s="58" t="str">
        <f t="shared" si="169"/>
        <v>-</v>
      </c>
    </row>
    <row r="788" spans="1:6" ht="12.75" customHeight="1" x14ac:dyDescent="0.2">
      <c r="A788" s="57">
        <v>36325</v>
      </c>
      <c r="B788" s="52" t="s">
        <v>1506</v>
      </c>
      <c r="C788" s="238" t="s">
        <v>1507</v>
      </c>
      <c r="D788" s="173">
        <v>0</v>
      </c>
      <c r="E788" s="173"/>
      <c r="F788" s="58" t="str">
        <f t="shared" si="169"/>
        <v>-</v>
      </c>
    </row>
    <row r="789" spans="1:6" ht="12.75" customHeight="1" x14ac:dyDescent="0.2">
      <c r="A789" s="57">
        <v>36326</v>
      </c>
      <c r="B789" s="52" t="s">
        <v>1508</v>
      </c>
      <c r="C789" s="238" t="s">
        <v>1509</v>
      </c>
      <c r="D789" s="173">
        <v>0</v>
      </c>
      <c r="E789" s="173"/>
      <c r="F789" s="58" t="str">
        <f t="shared" si="169"/>
        <v>-</v>
      </c>
    </row>
    <row r="790" spans="1:6" ht="12.75" customHeight="1" x14ac:dyDescent="0.2">
      <c r="A790" s="57">
        <v>36327</v>
      </c>
      <c r="B790" s="52" t="s">
        <v>1510</v>
      </c>
      <c r="C790" s="238" t="s">
        <v>1511</v>
      </c>
      <c r="D790" s="173">
        <v>0</v>
      </c>
      <c r="E790" s="173"/>
      <c r="F790" s="58" t="str">
        <f t="shared" si="169"/>
        <v>-</v>
      </c>
    </row>
    <row r="791" spans="1:6" ht="24" x14ac:dyDescent="0.2">
      <c r="A791" s="57">
        <v>36328</v>
      </c>
      <c r="B791" s="52" t="s">
        <v>1512</v>
      </c>
      <c r="C791" s="238" t="s">
        <v>1513</v>
      </c>
      <c r="D791" s="173">
        <v>0</v>
      </c>
      <c r="E791" s="173"/>
      <c r="F791" s="58" t="str">
        <f t="shared" si="169"/>
        <v>-</v>
      </c>
    </row>
    <row r="792" spans="1:6" ht="12" x14ac:dyDescent="0.2">
      <c r="A792" s="57">
        <v>36329</v>
      </c>
      <c r="B792" s="163" t="s">
        <v>1514</v>
      </c>
      <c r="C792" s="238" t="s">
        <v>1515</v>
      </c>
      <c r="D792" s="173">
        <v>0</v>
      </c>
      <c r="E792" s="173"/>
      <c r="F792" s="58" t="str">
        <f t="shared" si="169"/>
        <v>-</v>
      </c>
    </row>
    <row r="793" spans="1:6" ht="12.75" customHeight="1" x14ac:dyDescent="0.2">
      <c r="A793" s="57" t="s">
        <v>1516</v>
      </c>
      <c r="B793" s="163" t="s">
        <v>1517</v>
      </c>
      <c r="C793" s="237" t="s">
        <v>1516</v>
      </c>
      <c r="D793" s="173">
        <v>0</v>
      </c>
      <c r="E793" s="173"/>
      <c r="F793" s="58" t="str">
        <f t="shared" si="169"/>
        <v>-</v>
      </c>
    </row>
    <row r="794" spans="1:6" ht="12.75" customHeight="1" x14ac:dyDescent="0.2">
      <c r="A794" s="57" t="s">
        <v>1518</v>
      </c>
      <c r="B794" s="163" t="s">
        <v>1519</v>
      </c>
      <c r="C794" s="237" t="s">
        <v>1518</v>
      </c>
      <c r="D794" s="173">
        <v>0</v>
      </c>
      <c r="E794" s="173"/>
      <c r="F794" s="58" t="str">
        <f t="shared" si="169"/>
        <v>-</v>
      </c>
    </row>
    <row r="795" spans="1:6" ht="12.75" customHeight="1" x14ac:dyDescent="0.2">
      <c r="A795" s="57" t="s">
        <v>1520</v>
      </c>
      <c r="B795" s="163" t="s">
        <v>1521</v>
      </c>
      <c r="C795" s="237" t="s">
        <v>1520</v>
      </c>
      <c r="D795" s="173">
        <v>0</v>
      </c>
      <c r="E795" s="173"/>
      <c r="F795" s="58" t="str">
        <f t="shared" si="169"/>
        <v>-</v>
      </c>
    </row>
    <row r="796" spans="1:6" ht="12.75" customHeight="1" x14ac:dyDescent="0.2">
      <c r="A796" s="57" t="s">
        <v>1522</v>
      </c>
      <c r="B796" s="163" t="s">
        <v>1523</v>
      </c>
      <c r="C796" s="237" t="s">
        <v>1522</v>
      </c>
      <c r="D796" s="173">
        <v>0</v>
      </c>
      <c r="E796" s="173"/>
      <c r="F796" s="58" t="str">
        <f t="shared" si="169"/>
        <v>-</v>
      </c>
    </row>
    <row r="797" spans="1:6" ht="24" x14ac:dyDescent="0.2">
      <c r="A797" s="57" t="s">
        <v>1524</v>
      </c>
      <c r="B797" s="163" t="s">
        <v>1525</v>
      </c>
      <c r="C797" s="237" t="s">
        <v>1524</v>
      </c>
      <c r="D797" s="173">
        <v>0</v>
      </c>
      <c r="E797" s="173"/>
      <c r="F797" s="58" t="str">
        <f t="shared" si="169"/>
        <v>-</v>
      </c>
    </row>
    <row r="798" spans="1:6" ht="24" x14ac:dyDescent="0.2">
      <c r="A798" s="57" t="s">
        <v>1526</v>
      </c>
      <c r="B798" s="163" t="s">
        <v>1527</v>
      </c>
      <c r="C798" s="237" t="s">
        <v>1526</v>
      </c>
      <c r="D798" s="173">
        <v>0</v>
      </c>
      <c r="E798" s="173"/>
      <c r="F798" s="58" t="str">
        <f t="shared" si="169"/>
        <v>-</v>
      </c>
    </row>
    <row r="799" spans="1:6" ht="12.75" customHeight="1" x14ac:dyDescent="0.2">
      <c r="A799" s="57" t="s">
        <v>1528</v>
      </c>
      <c r="B799" s="163" t="s">
        <v>1529</v>
      </c>
      <c r="C799" s="237" t="s">
        <v>1528</v>
      </c>
      <c r="D799" s="173">
        <v>0</v>
      </c>
      <c r="E799" s="173"/>
      <c r="F799" s="58" t="str">
        <f t="shared" si="169"/>
        <v>-</v>
      </c>
    </row>
    <row r="800" spans="1:6" ht="24" x14ac:dyDescent="0.2">
      <c r="A800" s="57" t="s">
        <v>1530</v>
      </c>
      <c r="B800" s="163" t="s">
        <v>1531</v>
      </c>
      <c r="C800" s="237" t="s">
        <v>1530</v>
      </c>
      <c r="D800" s="173">
        <v>0</v>
      </c>
      <c r="E800" s="173"/>
      <c r="F800" s="58" t="str">
        <f t="shared" si="169"/>
        <v>-</v>
      </c>
    </row>
    <row r="801" spans="1:6" ht="12.75" customHeight="1" x14ac:dyDescent="0.2">
      <c r="A801" s="50" t="s">
        <v>1532</v>
      </c>
      <c r="B801" s="211" t="s">
        <v>1533</v>
      </c>
      <c r="C801" s="214" t="s">
        <v>1532</v>
      </c>
      <c r="D801" s="175">
        <v>0</v>
      </c>
      <c r="E801" s="175"/>
      <c r="F801" s="32" t="str">
        <f t="shared" si="169"/>
        <v>-</v>
      </c>
    </row>
    <row r="802" spans="1:6" ht="12.75" customHeight="1" x14ac:dyDescent="0.2">
      <c r="A802" s="50" t="s">
        <v>1534</v>
      </c>
      <c r="B802" s="211" t="s">
        <v>1535</v>
      </c>
      <c r="C802" s="214" t="s">
        <v>1534</v>
      </c>
      <c r="D802" s="175">
        <v>0</v>
      </c>
      <c r="E802" s="175"/>
      <c r="F802" s="32" t="str">
        <f t="shared" si="169"/>
        <v>-</v>
      </c>
    </row>
    <row r="803" spans="1:6" ht="24" x14ac:dyDescent="0.2">
      <c r="A803" s="50" t="s">
        <v>1536</v>
      </c>
      <c r="B803" s="211" t="s">
        <v>1537</v>
      </c>
      <c r="C803" s="214" t="s">
        <v>1536</v>
      </c>
      <c r="D803" s="175">
        <v>0</v>
      </c>
      <c r="E803" s="175"/>
      <c r="F803" s="32" t="str">
        <f t="shared" si="169"/>
        <v>-</v>
      </c>
    </row>
    <row r="804" spans="1:6" ht="24" x14ac:dyDescent="0.2">
      <c r="A804" s="57" t="s">
        <v>1538</v>
      </c>
      <c r="B804" s="163" t="s">
        <v>1539</v>
      </c>
      <c r="C804" s="237" t="s">
        <v>1538</v>
      </c>
      <c r="D804" s="173">
        <v>0</v>
      </c>
      <c r="E804" s="173"/>
      <c r="F804" s="58" t="str">
        <f t="shared" si="169"/>
        <v>-</v>
      </c>
    </row>
    <row r="805" spans="1:6" ht="24" x14ac:dyDescent="0.2">
      <c r="A805" s="57" t="s">
        <v>1540</v>
      </c>
      <c r="B805" s="163" t="s">
        <v>1541</v>
      </c>
      <c r="C805" s="237" t="s">
        <v>1540</v>
      </c>
      <c r="D805" s="173">
        <v>0</v>
      </c>
      <c r="E805" s="173"/>
      <c r="F805" s="58" t="str">
        <f t="shared" si="169"/>
        <v>-</v>
      </c>
    </row>
    <row r="806" spans="1:6" ht="24" x14ac:dyDescent="0.2">
      <c r="A806" s="57">
        <v>36511</v>
      </c>
      <c r="B806" s="163" t="s">
        <v>1542</v>
      </c>
      <c r="C806" s="237">
        <v>36511</v>
      </c>
      <c r="D806" s="173">
        <v>0</v>
      </c>
      <c r="E806" s="173"/>
      <c r="F806" s="58" t="str">
        <f t="shared" ref="F806:F814" si="171">IF(D806&lt;&gt;0,IF(E806/D806&gt;=100,"&gt;&gt;100",E806/D806*100),"-")</f>
        <v>-</v>
      </c>
    </row>
    <row r="807" spans="1:6" ht="24" x14ac:dyDescent="0.2">
      <c r="A807" s="57" t="s">
        <v>1543</v>
      </c>
      <c r="B807" s="163" t="s">
        <v>1544</v>
      </c>
      <c r="C807" s="237" t="s">
        <v>1543</v>
      </c>
      <c r="D807" s="173">
        <v>0</v>
      </c>
      <c r="E807" s="173"/>
      <c r="F807" s="58" t="str">
        <f t="shared" si="171"/>
        <v>-</v>
      </c>
    </row>
    <row r="808" spans="1:6" ht="24" x14ac:dyDescent="0.2">
      <c r="A808" s="57" t="s">
        <v>1545</v>
      </c>
      <c r="B808" s="163" t="s">
        <v>1546</v>
      </c>
      <c r="C808" s="237" t="s">
        <v>1545</v>
      </c>
      <c r="D808" s="173">
        <v>0</v>
      </c>
      <c r="E808" s="173"/>
      <c r="F808" s="58" t="str">
        <f t="shared" si="171"/>
        <v>-</v>
      </c>
    </row>
    <row r="809" spans="1:6" ht="24" x14ac:dyDescent="0.2">
      <c r="A809" s="57" t="s">
        <v>1547</v>
      </c>
      <c r="B809" s="163" t="s">
        <v>1548</v>
      </c>
      <c r="C809" s="237" t="s">
        <v>1547</v>
      </c>
      <c r="D809" s="173">
        <v>0</v>
      </c>
      <c r="E809" s="173"/>
      <c r="F809" s="58" t="str">
        <f t="shared" si="171"/>
        <v>-</v>
      </c>
    </row>
    <row r="810" spans="1:6" ht="24" x14ac:dyDescent="0.2">
      <c r="A810" s="57" t="s">
        <v>1549</v>
      </c>
      <c r="B810" s="163" t="s">
        <v>1550</v>
      </c>
      <c r="C810" s="237" t="s">
        <v>1549</v>
      </c>
      <c r="D810" s="173">
        <v>0</v>
      </c>
      <c r="E810" s="173"/>
      <c r="F810" s="58" t="str">
        <f t="shared" si="171"/>
        <v>-</v>
      </c>
    </row>
    <row r="811" spans="1:6" ht="24" x14ac:dyDescent="0.2">
      <c r="A811" s="57" t="s">
        <v>1551</v>
      </c>
      <c r="B811" s="163" t="s">
        <v>1552</v>
      </c>
      <c r="C811" s="237" t="s">
        <v>1551</v>
      </c>
      <c r="D811" s="173">
        <v>0</v>
      </c>
      <c r="E811" s="173"/>
      <c r="F811" s="58" t="str">
        <f t="shared" si="171"/>
        <v>-</v>
      </c>
    </row>
    <row r="812" spans="1:6" ht="12" x14ac:dyDescent="0.2">
      <c r="A812" s="57" t="s">
        <v>1553</v>
      </c>
      <c r="B812" s="163" t="s">
        <v>1554</v>
      </c>
      <c r="C812" s="237" t="s">
        <v>1553</v>
      </c>
      <c r="D812" s="173">
        <v>0</v>
      </c>
      <c r="E812" s="173"/>
      <c r="F812" s="58" t="str">
        <f t="shared" si="171"/>
        <v>-</v>
      </c>
    </row>
    <row r="813" spans="1:6" ht="12" x14ac:dyDescent="0.2">
      <c r="A813" s="57" t="s">
        <v>1555</v>
      </c>
      <c r="B813" s="163" t="s">
        <v>1556</v>
      </c>
      <c r="C813" s="237" t="s">
        <v>1555</v>
      </c>
      <c r="D813" s="173">
        <v>0</v>
      </c>
      <c r="E813" s="173"/>
      <c r="F813" s="58" t="str">
        <f t="shared" si="171"/>
        <v>-</v>
      </c>
    </row>
    <row r="814" spans="1:6" ht="12" x14ac:dyDescent="0.2">
      <c r="A814" s="57" t="s">
        <v>1557</v>
      </c>
      <c r="B814" s="163" t="s">
        <v>1558</v>
      </c>
      <c r="C814" s="237" t="s">
        <v>1557</v>
      </c>
      <c r="D814" s="173">
        <v>0</v>
      </c>
      <c r="E814" s="173"/>
      <c r="F814" s="58" t="str">
        <f t="shared" si="171"/>
        <v>-</v>
      </c>
    </row>
    <row r="815" spans="1:6" ht="24" x14ac:dyDescent="0.2">
      <c r="A815" s="57" t="s">
        <v>1559</v>
      </c>
      <c r="B815" s="163" t="s">
        <v>1560</v>
      </c>
      <c r="C815" s="237" t="s">
        <v>1559</v>
      </c>
      <c r="D815" s="173">
        <v>0</v>
      </c>
      <c r="E815" s="173"/>
      <c r="F815" s="58" t="str">
        <f t="shared" si="169"/>
        <v>-</v>
      </c>
    </row>
    <row r="816" spans="1:6" ht="12" x14ac:dyDescent="0.2">
      <c r="A816" s="57" t="s">
        <v>1561</v>
      </c>
      <c r="B816" s="163" t="s">
        <v>1562</v>
      </c>
      <c r="C816" s="237" t="s">
        <v>1561</v>
      </c>
      <c r="D816" s="173">
        <v>0</v>
      </c>
      <c r="E816" s="173"/>
      <c r="F816" s="58" t="str">
        <f t="shared" si="169"/>
        <v>-</v>
      </c>
    </row>
    <row r="817" spans="1:6" ht="24" x14ac:dyDescent="0.2">
      <c r="A817" s="57" t="s">
        <v>1563</v>
      </c>
      <c r="B817" s="52" t="s">
        <v>1564</v>
      </c>
      <c r="C817" s="238" t="s">
        <v>1563</v>
      </c>
      <c r="D817" s="173">
        <v>0</v>
      </c>
      <c r="E817" s="173"/>
      <c r="F817" s="58" t="str">
        <f t="shared" si="169"/>
        <v>-</v>
      </c>
    </row>
    <row r="818" spans="1:6" ht="24" x14ac:dyDescent="0.2">
      <c r="A818" s="57" t="s">
        <v>1565</v>
      </c>
      <c r="B818" s="52" t="s">
        <v>1566</v>
      </c>
      <c r="C818" s="238" t="s">
        <v>1565</v>
      </c>
      <c r="D818" s="173">
        <v>0</v>
      </c>
      <c r="E818" s="173"/>
      <c r="F818" s="58" t="str">
        <f t="shared" si="169"/>
        <v>-</v>
      </c>
    </row>
    <row r="819" spans="1:6" ht="24" x14ac:dyDescent="0.2">
      <c r="A819" s="57" t="s">
        <v>1567</v>
      </c>
      <c r="B819" s="52" t="s">
        <v>1568</v>
      </c>
      <c r="C819" s="238" t="s">
        <v>1567</v>
      </c>
      <c r="D819" s="173">
        <v>0</v>
      </c>
      <c r="E819" s="173"/>
      <c r="F819" s="58" t="str">
        <f t="shared" si="169"/>
        <v>-</v>
      </c>
    </row>
    <row r="820" spans="1:6" ht="24" x14ac:dyDescent="0.2">
      <c r="A820" s="57" t="s">
        <v>1569</v>
      </c>
      <c r="B820" s="52" t="s">
        <v>1570</v>
      </c>
      <c r="C820" s="238" t="s">
        <v>1569</v>
      </c>
      <c r="D820" s="173">
        <v>0</v>
      </c>
      <c r="E820" s="173"/>
      <c r="F820" s="58" t="str">
        <f t="shared" si="169"/>
        <v>-</v>
      </c>
    </row>
    <row r="821" spans="1:6" ht="12.75" customHeight="1" x14ac:dyDescent="0.2">
      <c r="A821" s="50" t="s">
        <v>1571</v>
      </c>
      <c r="B821" s="51" t="s">
        <v>1572</v>
      </c>
      <c r="C821" s="213" t="s">
        <v>1571</v>
      </c>
      <c r="D821" s="175">
        <v>0</v>
      </c>
      <c r="E821" s="175"/>
      <c r="F821" s="32" t="str">
        <f t="shared" si="169"/>
        <v>-</v>
      </c>
    </row>
    <row r="822" spans="1:6" ht="12.75" customHeight="1" x14ac:dyDescent="0.2">
      <c r="A822" s="50" t="s">
        <v>1573</v>
      </c>
      <c r="B822" s="51" t="s">
        <v>1574</v>
      </c>
      <c r="C822" s="213" t="s">
        <v>1573</v>
      </c>
      <c r="D822" s="175">
        <v>0</v>
      </c>
      <c r="E822" s="175"/>
      <c r="F822" s="32" t="str">
        <f t="shared" si="169"/>
        <v>-</v>
      </c>
    </row>
    <row r="823" spans="1:6" ht="12.75" customHeight="1" x14ac:dyDescent="0.2">
      <c r="A823" s="50" t="s">
        <v>1575</v>
      </c>
      <c r="B823" s="51" t="s">
        <v>1576</v>
      </c>
      <c r="C823" s="213" t="s">
        <v>1575</v>
      </c>
      <c r="D823" s="175">
        <v>0</v>
      </c>
      <c r="E823" s="175"/>
      <c r="F823" s="32" t="str">
        <f t="shared" si="169"/>
        <v>-</v>
      </c>
    </row>
    <row r="824" spans="1:6" ht="24" x14ac:dyDescent="0.2">
      <c r="A824" s="57" t="s">
        <v>1577</v>
      </c>
      <c r="B824" s="52" t="s">
        <v>1578</v>
      </c>
      <c r="C824" s="238" t="s">
        <v>1577</v>
      </c>
      <c r="D824" s="173">
        <v>0</v>
      </c>
      <c r="E824" s="173"/>
      <c r="F824" s="58" t="str">
        <f t="shared" si="169"/>
        <v>-</v>
      </c>
    </row>
    <row r="825" spans="1:6" ht="24" x14ac:dyDescent="0.2">
      <c r="A825" s="57" t="s">
        <v>1579</v>
      </c>
      <c r="B825" s="52" t="s">
        <v>1580</v>
      </c>
      <c r="C825" s="238" t="s">
        <v>1579</v>
      </c>
      <c r="D825" s="173">
        <v>0</v>
      </c>
      <c r="E825" s="173"/>
      <c r="F825" s="58" t="str">
        <f t="shared" si="169"/>
        <v>-</v>
      </c>
    </row>
    <row r="826" spans="1:6" ht="24" x14ac:dyDescent="0.2">
      <c r="A826" s="57" t="s">
        <v>1581</v>
      </c>
      <c r="B826" s="52" t="s">
        <v>1582</v>
      </c>
      <c r="C826" s="238" t="s">
        <v>1581</v>
      </c>
      <c r="D826" s="173">
        <v>0</v>
      </c>
      <c r="E826" s="173"/>
      <c r="F826" s="58" t="str">
        <f t="shared" si="169"/>
        <v>-</v>
      </c>
    </row>
    <row r="827" spans="1:6" ht="24" x14ac:dyDescent="0.2">
      <c r="A827" s="57" t="s">
        <v>1583</v>
      </c>
      <c r="B827" s="52" t="s">
        <v>1584</v>
      </c>
      <c r="C827" s="238" t="s">
        <v>1583</v>
      </c>
      <c r="D827" s="173">
        <v>0</v>
      </c>
      <c r="E827" s="173"/>
      <c r="F827" s="58" t="str">
        <f t="shared" si="169"/>
        <v>-</v>
      </c>
    </row>
    <row r="828" spans="1:6" ht="24" x14ac:dyDescent="0.2">
      <c r="A828" s="57" t="s">
        <v>1585</v>
      </c>
      <c r="B828" s="52" t="s">
        <v>1586</v>
      </c>
      <c r="C828" s="238" t="s">
        <v>1585</v>
      </c>
      <c r="D828" s="173">
        <v>0</v>
      </c>
      <c r="E828" s="173"/>
      <c r="F828" s="58" t="str">
        <f t="shared" si="169"/>
        <v>-</v>
      </c>
    </row>
    <row r="829" spans="1:6" ht="24" x14ac:dyDescent="0.2">
      <c r="A829" s="57" t="s">
        <v>1587</v>
      </c>
      <c r="B829" s="52" t="s">
        <v>1588</v>
      </c>
      <c r="C829" s="238" t="s">
        <v>1587</v>
      </c>
      <c r="D829" s="173">
        <v>0</v>
      </c>
      <c r="E829" s="173"/>
      <c r="F829" s="58" t="str">
        <f t="shared" si="169"/>
        <v>-</v>
      </c>
    </row>
    <row r="830" spans="1:6" ht="24" x14ac:dyDescent="0.2">
      <c r="A830" s="57" t="s">
        <v>1589</v>
      </c>
      <c r="B830" s="52" t="s">
        <v>1590</v>
      </c>
      <c r="C830" s="238" t="s">
        <v>1589</v>
      </c>
      <c r="D830" s="173">
        <v>0</v>
      </c>
      <c r="E830" s="173"/>
      <c r="F830" s="58" t="str">
        <f t="shared" si="169"/>
        <v>-</v>
      </c>
    </row>
    <row r="831" spans="1:6" ht="12.75" customHeight="1" x14ac:dyDescent="0.2">
      <c r="A831" s="57" t="s">
        <v>1591</v>
      </c>
      <c r="B831" s="52" t="s">
        <v>1592</v>
      </c>
      <c r="C831" s="238" t="s">
        <v>1591</v>
      </c>
      <c r="D831" s="173">
        <v>0</v>
      </c>
      <c r="E831" s="173"/>
      <c r="F831" s="58" t="str">
        <f t="shared" si="169"/>
        <v>-</v>
      </c>
    </row>
    <row r="832" spans="1:6" ht="12.75" customHeight="1" x14ac:dyDescent="0.2">
      <c r="A832" s="57" t="s">
        <v>1593</v>
      </c>
      <c r="B832" s="52" t="s">
        <v>1594</v>
      </c>
      <c r="C832" s="238" t="s">
        <v>1593</v>
      </c>
      <c r="D832" s="173">
        <v>0</v>
      </c>
      <c r="E832" s="173"/>
      <c r="F832" s="58" t="str">
        <f t="shared" si="169"/>
        <v>-</v>
      </c>
    </row>
    <row r="833" spans="1:6" ht="24" x14ac:dyDescent="0.2">
      <c r="A833" s="57" t="s">
        <v>1595</v>
      </c>
      <c r="B833" s="52" t="s">
        <v>1596</v>
      </c>
      <c r="C833" s="238" t="s">
        <v>1595</v>
      </c>
      <c r="D833" s="173">
        <v>0</v>
      </c>
      <c r="E833" s="173"/>
      <c r="F833" s="58" t="str">
        <f t="shared" si="169"/>
        <v>-</v>
      </c>
    </row>
    <row r="834" spans="1:6" ht="24" x14ac:dyDescent="0.2">
      <c r="A834" s="57" t="s">
        <v>1597</v>
      </c>
      <c r="B834" s="52" t="s">
        <v>1598</v>
      </c>
      <c r="C834" s="238" t="s">
        <v>1597</v>
      </c>
      <c r="D834" s="173">
        <v>0</v>
      </c>
      <c r="E834" s="173"/>
      <c r="F834" s="58" t="str">
        <f t="shared" si="169"/>
        <v>-</v>
      </c>
    </row>
    <row r="835" spans="1:6" ht="12.75" customHeight="1" x14ac:dyDescent="0.2">
      <c r="A835" s="57" t="s">
        <v>1599</v>
      </c>
      <c r="B835" s="52" t="s">
        <v>1600</v>
      </c>
      <c r="C835" s="238" t="s">
        <v>1599</v>
      </c>
      <c r="D835" s="173">
        <v>0</v>
      </c>
      <c r="E835" s="173"/>
      <c r="F835" s="58" t="str">
        <f t="shared" si="169"/>
        <v>-</v>
      </c>
    </row>
    <row r="836" spans="1:6" ht="12.75" customHeight="1" x14ac:dyDescent="0.2">
      <c r="A836" s="57" t="s">
        <v>1601</v>
      </c>
      <c r="B836" s="52" t="s">
        <v>1602</v>
      </c>
      <c r="C836" s="238" t="s">
        <v>1601</v>
      </c>
      <c r="D836" s="173">
        <v>0</v>
      </c>
      <c r="E836" s="173"/>
      <c r="F836" s="58" t="str">
        <f t="shared" si="169"/>
        <v>-</v>
      </c>
    </row>
    <row r="837" spans="1:6" ht="12.75" customHeight="1" x14ac:dyDescent="0.2">
      <c r="A837" s="57" t="s">
        <v>1603</v>
      </c>
      <c r="B837" s="52" t="s">
        <v>1604</v>
      </c>
      <c r="C837" s="238" t="s">
        <v>1603</v>
      </c>
      <c r="D837" s="173">
        <v>0</v>
      </c>
      <c r="E837" s="173"/>
      <c r="F837" s="58" t="str">
        <f t="shared" si="169"/>
        <v>-</v>
      </c>
    </row>
    <row r="838" spans="1:6" ht="12.75" customHeight="1" x14ac:dyDescent="0.2">
      <c r="A838" s="57" t="s">
        <v>1605</v>
      </c>
      <c r="B838" s="52" t="s">
        <v>1606</v>
      </c>
      <c r="C838" s="238" t="s">
        <v>1605</v>
      </c>
      <c r="D838" s="173">
        <v>0</v>
      </c>
      <c r="E838" s="173"/>
      <c r="F838" s="58" t="str">
        <f t="shared" si="169"/>
        <v>-</v>
      </c>
    </row>
    <row r="839" spans="1:6" ht="12.75" customHeight="1" x14ac:dyDescent="0.2">
      <c r="A839" s="50" t="s">
        <v>1607</v>
      </c>
      <c r="B839" s="51" t="s">
        <v>1608</v>
      </c>
      <c r="C839" s="213" t="s">
        <v>1607</v>
      </c>
      <c r="D839" s="175">
        <v>0</v>
      </c>
      <c r="E839" s="175"/>
      <c r="F839" s="32" t="str">
        <f t="shared" si="169"/>
        <v>-</v>
      </c>
    </row>
    <row r="840" spans="1:6" ht="12.75" customHeight="1" x14ac:dyDescent="0.2">
      <c r="A840" s="50" t="s">
        <v>1609</v>
      </c>
      <c r="B840" s="51" t="s">
        <v>1610</v>
      </c>
      <c r="C840" s="213" t="s">
        <v>1609</v>
      </c>
      <c r="D840" s="175">
        <v>0</v>
      </c>
      <c r="E840" s="175"/>
      <c r="F840" s="32" t="str">
        <f t="shared" si="169"/>
        <v>-</v>
      </c>
    </row>
    <row r="841" spans="1:6" ht="12.75" customHeight="1" x14ac:dyDescent="0.2">
      <c r="A841" s="50" t="s">
        <v>1611</v>
      </c>
      <c r="B841" s="51" t="s">
        <v>1612</v>
      </c>
      <c r="C841" s="213" t="s">
        <v>1611</v>
      </c>
      <c r="D841" s="175">
        <v>0</v>
      </c>
      <c r="E841" s="175"/>
      <c r="F841" s="32" t="str">
        <f t="shared" si="169"/>
        <v>-</v>
      </c>
    </row>
    <row r="842" spans="1:6" ht="12.75" customHeight="1" x14ac:dyDescent="0.2">
      <c r="A842" s="50" t="s">
        <v>1613</v>
      </c>
      <c r="B842" s="51" t="s">
        <v>1614</v>
      </c>
      <c r="C842" s="213" t="s">
        <v>1613</v>
      </c>
      <c r="D842" s="175">
        <v>0</v>
      </c>
      <c r="E842" s="175"/>
      <c r="F842" s="32" t="str">
        <f t="shared" si="169"/>
        <v>-</v>
      </c>
    </row>
    <row r="843" spans="1:6" ht="12.75" customHeight="1" x14ac:dyDescent="0.2">
      <c r="A843" s="50" t="s">
        <v>1615</v>
      </c>
      <c r="B843" s="51" t="s">
        <v>1616</v>
      </c>
      <c r="C843" s="213" t="s">
        <v>1615</v>
      </c>
      <c r="D843" s="175">
        <v>0</v>
      </c>
      <c r="E843" s="175"/>
      <c r="F843" s="32" t="str">
        <f t="shared" si="169"/>
        <v>-</v>
      </c>
    </row>
    <row r="844" spans="1:6" ht="12.75" customHeight="1" x14ac:dyDescent="0.2">
      <c r="A844" s="50" t="s">
        <v>1617</v>
      </c>
      <c r="B844" s="51" t="s">
        <v>1618</v>
      </c>
      <c r="C844" s="213" t="s">
        <v>1617</v>
      </c>
      <c r="D844" s="175">
        <v>0</v>
      </c>
      <c r="E844" s="175"/>
      <c r="F844" s="32" t="str">
        <f t="shared" si="169"/>
        <v>-</v>
      </c>
    </row>
    <row r="845" spans="1:6" ht="12.75" customHeight="1" x14ac:dyDescent="0.2">
      <c r="A845" s="50" t="s">
        <v>1619</v>
      </c>
      <c r="B845" s="51" t="s">
        <v>1620</v>
      </c>
      <c r="C845" s="213" t="s">
        <v>1619</v>
      </c>
      <c r="D845" s="175">
        <v>0</v>
      </c>
      <c r="E845" s="175"/>
      <c r="F845" s="32" t="str">
        <f t="shared" si="169"/>
        <v>-</v>
      </c>
    </row>
    <row r="846" spans="1:6" ht="12.75" customHeight="1" x14ac:dyDescent="0.2">
      <c r="A846" s="50">
        <v>37215</v>
      </c>
      <c r="B846" s="51" t="s">
        <v>1621</v>
      </c>
      <c r="C846" s="213" t="s">
        <v>1622</v>
      </c>
      <c r="D846" s="175">
        <v>0</v>
      </c>
      <c r="E846" s="175"/>
      <c r="F846" s="32" t="str">
        <f t="shared" si="169"/>
        <v>-</v>
      </c>
    </row>
    <row r="847" spans="1:6" ht="24" x14ac:dyDescent="0.2">
      <c r="A847" s="50">
        <v>37216</v>
      </c>
      <c r="B847" s="164" t="s">
        <v>1623</v>
      </c>
      <c r="C847" s="213" t="s">
        <v>1624</v>
      </c>
      <c r="D847" s="175">
        <v>0</v>
      </c>
      <c r="E847" s="175"/>
      <c r="F847" s="32" t="str">
        <f t="shared" si="169"/>
        <v>-</v>
      </c>
    </row>
    <row r="848" spans="1:6" ht="12.75" customHeight="1" x14ac:dyDescent="0.2">
      <c r="A848" s="50">
        <v>37217</v>
      </c>
      <c r="B848" s="51" t="s">
        <v>1625</v>
      </c>
      <c r="C848" s="213" t="s">
        <v>1626</v>
      </c>
      <c r="D848" s="175">
        <v>0</v>
      </c>
      <c r="E848" s="175"/>
      <c r="F848" s="32" t="str">
        <f t="shared" si="169"/>
        <v>-</v>
      </c>
    </row>
    <row r="849" spans="1:6" ht="12.75" customHeight="1" x14ac:dyDescent="0.2">
      <c r="A849" s="50">
        <v>37218</v>
      </c>
      <c r="B849" s="51" t="s">
        <v>1627</v>
      </c>
      <c r="C849" s="213" t="s">
        <v>1628</v>
      </c>
      <c r="D849" s="175">
        <v>0</v>
      </c>
      <c r="E849" s="175"/>
      <c r="F849" s="32" t="str">
        <f t="shared" si="169"/>
        <v>-</v>
      </c>
    </row>
    <row r="850" spans="1:6" ht="12.75" customHeight="1" x14ac:dyDescent="0.2">
      <c r="A850" s="50">
        <v>37219</v>
      </c>
      <c r="B850" s="51" t="s">
        <v>1629</v>
      </c>
      <c r="C850" s="213" t="s">
        <v>1630</v>
      </c>
      <c r="D850" s="175">
        <v>0</v>
      </c>
      <c r="E850" s="175"/>
      <c r="F850" s="32" t="str">
        <f t="shared" si="169"/>
        <v>-</v>
      </c>
    </row>
    <row r="851" spans="1:6" ht="12.75" customHeight="1" x14ac:dyDescent="0.2">
      <c r="A851" s="50">
        <v>37221</v>
      </c>
      <c r="B851" s="51" t="s">
        <v>1631</v>
      </c>
      <c r="C851" s="213" t="s">
        <v>1632</v>
      </c>
      <c r="D851" s="175">
        <v>0</v>
      </c>
      <c r="E851" s="175"/>
      <c r="F851" s="32" t="str">
        <f t="shared" si="169"/>
        <v>-</v>
      </c>
    </row>
    <row r="852" spans="1:6" ht="12.75" customHeight="1" x14ac:dyDescent="0.2">
      <c r="A852" s="50" t="s">
        <v>1633</v>
      </c>
      <c r="B852" s="51" t="s">
        <v>1610</v>
      </c>
      <c r="C852" s="213" t="s">
        <v>1633</v>
      </c>
      <c r="D852" s="175">
        <v>0</v>
      </c>
      <c r="E852" s="175"/>
      <c r="F852" s="32" t="str">
        <f t="shared" si="169"/>
        <v>-</v>
      </c>
    </row>
    <row r="853" spans="1:6" ht="12.75" customHeight="1" x14ac:dyDescent="0.2">
      <c r="A853" s="50" t="s">
        <v>1634</v>
      </c>
      <c r="B853" s="51" t="s">
        <v>1635</v>
      </c>
      <c r="C853" s="213" t="s">
        <v>1634</v>
      </c>
      <c r="D853" s="175">
        <v>0</v>
      </c>
      <c r="E853" s="175"/>
      <c r="F853" s="32" t="str">
        <f t="shared" si="169"/>
        <v>-</v>
      </c>
    </row>
    <row r="854" spans="1:6" ht="12.75" customHeight="1" x14ac:dyDescent="0.2">
      <c r="A854" s="50" t="s">
        <v>1636</v>
      </c>
      <c r="B854" s="51" t="s">
        <v>1637</v>
      </c>
      <c r="C854" s="213" t="s">
        <v>1636</v>
      </c>
      <c r="D854" s="175">
        <v>0</v>
      </c>
      <c r="E854" s="175"/>
      <c r="F854" s="32" t="str">
        <f t="shared" si="169"/>
        <v>-</v>
      </c>
    </row>
    <row r="855" spans="1:6" ht="12.75" customHeight="1" x14ac:dyDescent="0.2">
      <c r="A855" s="50" t="s">
        <v>1638</v>
      </c>
      <c r="B855" s="51" t="s">
        <v>1639</v>
      </c>
      <c r="C855" s="213" t="s">
        <v>1638</v>
      </c>
      <c r="D855" s="175">
        <v>0</v>
      </c>
      <c r="E855" s="175"/>
      <c r="F855" s="32" t="str">
        <f t="shared" si="169"/>
        <v>-</v>
      </c>
    </row>
    <row r="856" spans="1:6" ht="12.75" customHeight="1" x14ac:dyDescent="0.2">
      <c r="A856" s="50">
        <v>38117</v>
      </c>
      <c r="B856" s="51" t="s">
        <v>1640</v>
      </c>
      <c r="C856" s="213" t="s">
        <v>1641</v>
      </c>
      <c r="D856" s="175">
        <v>0</v>
      </c>
      <c r="E856" s="175"/>
      <c r="F856" s="32" t="str">
        <f t="shared" si="169"/>
        <v>-</v>
      </c>
    </row>
    <row r="857" spans="1:6" ht="12.75" customHeight="1" x14ac:dyDescent="0.2">
      <c r="A857" s="50">
        <v>38612</v>
      </c>
      <c r="B857" s="51" t="s">
        <v>1642</v>
      </c>
      <c r="C857" s="213" t="s">
        <v>1643</v>
      </c>
      <c r="D857" s="175">
        <v>0</v>
      </c>
      <c r="E857" s="175"/>
      <c r="F857" s="32" t="str">
        <f t="shared" si="169"/>
        <v>-</v>
      </c>
    </row>
    <row r="858" spans="1:6" ht="12.75" customHeight="1" x14ac:dyDescent="0.2">
      <c r="A858" s="50">
        <v>38613</v>
      </c>
      <c r="B858" s="51" t="s">
        <v>1644</v>
      </c>
      <c r="C858" s="213" t="s">
        <v>1645</v>
      </c>
      <c r="D858" s="175">
        <v>0</v>
      </c>
      <c r="E858" s="175"/>
      <c r="F858" s="32" t="str">
        <f t="shared" si="169"/>
        <v>-</v>
      </c>
    </row>
    <row r="859" spans="1:6" ht="12.75" customHeight="1" x14ac:dyDescent="0.2">
      <c r="A859" s="50">
        <v>38614</v>
      </c>
      <c r="B859" s="51" t="s">
        <v>1646</v>
      </c>
      <c r="C859" s="213" t="s">
        <v>1647</v>
      </c>
      <c r="D859" s="175">
        <v>0</v>
      </c>
      <c r="E859" s="175"/>
      <c r="F859" s="32" t="str">
        <f t="shared" si="169"/>
        <v>-</v>
      </c>
    </row>
    <row r="860" spans="1:6" ht="12.75" customHeight="1" x14ac:dyDescent="0.2">
      <c r="A860" s="50">
        <v>38615</v>
      </c>
      <c r="B860" s="51" t="s">
        <v>1648</v>
      </c>
      <c r="C860" s="213" t="s">
        <v>1649</v>
      </c>
      <c r="D860" s="175">
        <v>0</v>
      </c>
      <c r="E860" s="175"/>
      <c r="F860" s="32" t="str">
        <f t="shared" si="169"/>
        <v>-</v>
      </c>
    </row>
    <row r="861" spans="1:6" ht="12.75" customHeight="1" x14ac:dyDescent="0.2">
      <c r="A861" s="50">
        <v>38622</v>
      </c>
      <c r="B861" s="51" t="s">
        <v>1650</v>
      </c>
      <c r="C861" s="213" t="s">
        <v>1651</v>
      </c>
      <c r="D861" s="175">
        <v>0</v>
      </c>
      <c r="E861" s="175"/>
      <c r="F861" s="32" t="str">
        <f t="shared" si="169"/>
        <v>-</v>
      </c>
    </row>
    <row r="862" spans="1:6" ht="12.75" customHeight="1" x14ac:dyDescent="0.2">
      <c r="A862" s="50">
        <v>38623</v>
      </c>
      <c r="B862" s="51" t="s">
        <v>1652</v>
      </c>
      <c r="C862" s="213" t="s">
        <v>1653</v>
      </c>
      <c r="D862" s="175">
        <v>0</v>
      </c>
      <c r="E862" s="175"/>
      <c r="F862" s="32" t="str">
        <f t="shared" si="169"/>
        <v>-</v>
      </c>
    </row>
    <row r="863" spans="1:6" ht="12.75" customHeight="1" x14ac:dyDescent="0.2">
      <c r="A863" s="50">
        <v>38624</v>
      </c>
      <c r="B863" s="51" t="s">
        <v>1654</v>
      </c>
      <c r="C863" s="213" t="s">
        <v>1655</v>
      </c>
      <c r="D863" s="175">
        <v>0</v>
      </c>
      <c r="E863" s="175"/>
      <c r="F863" s="32" t="str">
        <f t="shared" si="169"/>
        <v>-</v>
      </c>
    </row>
    <row r="864" spans="1:6" ht="12.75" customHeight="1" x14ac:dyDescent="0.2">
      <c r="A864" s="50">
        <v>38625</v>
      </c>
      <c r="B864" s="51" t="s">
        <v>1656</v>
      </c>
      <c r="C864" s="213" t="s">
        <v>1657</v>
      </c>
      <c r="D864" s="175">
        <v>0</v>
      </c>
      <c r="E864" s="175"/>
      <c r="F864" s="32" t="str">
        <f t="shared" si="169"/>
        <v>-</v>
      </c>
    </row>
    <row r="865" spans="1:6" ht="12.75" customHeight="1" x14ac:dyDescent="0.2">
      <c r="A865" s="50" t="s">
        <v>1658</v>
      </c>
      <c r="B865" s="51" t="s">
        <v>1659</v>
      </c>
      <c r="C865" s="213" t="s">
        <v>1658</v>
      </c>
      <c r="D865" s="175">
        <v>0</v>
      </c>
      <c r="E865" s="175"/>
      <c r="F865" s="32" t="str">
        <f t="shared" si="169"/>
        <v>-</v>
      </c>
    </row>
    <row r="866" spans="1:6" ht="12.75" customHeight="1" x14ac:dyDescent="0.2">
      <c r="A866" s="50">
        <v>38631</v>
      </c>
      <c r="B866" s="51" t="s">
        <v>1660</v>
      </c>
      <c r="C866" s="213" t="s">
        <v>1661</v>
      </c>
      <c r="D866" s="175">
        <v>0</v>
      </c>
      <c r="E866" s="175"/>
      <c r="F866" s="32" t="str">
        <f t="shared" si="169"/>
        <v>-</v>
      </c>
    </row>
    <row r="867" spans="1:6" ht="12.75" customHeight="1" x14ac:dyDescent="0.2">
      <c r="A867" s="50">
        <v>38632</v>
      </c>
      <c r="B867" s="51" t="s">
        <v>1662</v>
      </c>
      <c r="C867" s="213" t="s">
        <v>1663</v>
      </c>
      <c r="D867" s="175">
        <v>0</v>
      </c>
      <c r="E867" s="175"/>
      <c r="F867" s="32" t="str">
        <f t="shared" si="169"/>
        <v>-</v>
      </c>
    </row>
    <row r="868" spans="1:6" ht="12.75" customHeight="1" x14ac:dyDescent="0.2">
      <c r="A868" s="50">
        <v>38641</v>
      </c>
      <c r="B868" s="51" t="s">
        <v>1664</v>
      </c>
      <c r="C868" s="213" t="s">
        <v>1665</v>
      </c>
      <c r="D868" s="175">
        <v>0</v>
      </c>
      <c r="E868" s="175"/>
      <c r="F868" s="32" t="str">
        <f t="shared" si="169"/>
        <v>-</v>
      </c>
    </row>
    <row r="869" spans="1:6" ht="12.75" customHeight="1" x14ac:dyDescent="0.2">
      <c r="A869" s="50" t="s">
        <v>1666</v>
      </c>
      <c r="B869" s="51" t="s">
        <v>1667</v>
      </c>
      <c r="C869" s="213" t="s">
        <v>1666</v>
      </c>
      <c r="D869" s="175">
        <v>0</v>
      </c>
      <c r="E869" s="175"/>
      <c r="F869" s="32" t="str">
        <f t="shared" si="169"/>
        <v>-</v>
      </c>
    </row>
    <row r="870" spans="1:6" ht="24" x14ac:dyDescent="0.2">
      <c r="A870" s="50" t="s">
        <v>1668</v>
      </c>
      <c r="B870" s="51" t="s">
        <v>1669</v>
      </c>
      <c r="C870" s="214" t="s">
        <v>1668</v>
      </c>
      <c r="D870" s="175">
        <v>0</v>
      </c>
      <c r="E870" s="175"/>
      <c r="F870" s="32" t="str">
        <f t="shared" si="169"/>
        <v>-</v>
      </c>
    </row>
    <row r="871" spans="1:6" ht="24" x14ac:dyDescent="0.2">
      <c r="A871" s="50" t="s">
        <v>1670</v>
      </c>
      <c r="B871" s="51" t="s">
        <v>1671</v>
      </c>
      <c r="C871" s="214" t="s">
        <v>1670</v>
      </c>
      <c r="D871" s="175">
        <v>0</v>
      </c>
      <c r="E871" s="175"/>
      <c r="F871" s="32" t="str">
        <f t="shared" si="169"/>
        <v>-</v>
      </c>
    </row>
    <row r="872" spans="1:6" ht="12.75" customHeight="1" x14ac:dyDescent="0.2">
      <c r="A872" s="50" t="s">
        <v>1672</v>
      </c>
      <c r="B872" s="51" t="s">
        <v>1673</v>
      </c>
      <c r="C872" s="214" t="s">
        <v>1672</v>
      </c>
      <c r="D872" s="175">
        <v>0</v>
      </c>
      <c r="E872" s="175"/>
      <c r="F872" s="32" t="str">
        <f t="shared" si="169"/>
        <v>-</v>
      </c>
    </row>
    <row r="873" spans="1:6" ht="24" x14ac:dyDescent="0.2">
      <c r="A873" s="50">
        <v>81212</v>
      </c>
      <c r="B873" s="51" t="s">
        <v>1674</v>
      </c>
      <c r="C873" s="213" t="s">
        <v>1675</v>
      </c>
      <c r="D873" s="175">
        <v>0</v>
      </c>
      <c r="E873" s="175"/>
      <c r="F873" s="32" t="str">
        <f t="shared" si="169"/>
        <v>-</v>
      </c>
    </row>
    <row r="874" spans="1:6" ht="12.75" customHeight="1" x14ac:dyDescent="0.2">
      <c r="A874" s="50">
        <v>81322</v>
      </c>
      <c r="B874" s="51" t="s">
        <v>1676</v>
      </c>
      <c r="C874" s="213" t="s">
        <v>1677</v>
      </c>
      <c r="D874" s="175">
        <v>0</v>
      </c>
      <c r="E874" s="175"/>
      <c r="F874" s="32" t="str">
        <f t="shared" si="169"/>
        <v>-</v>
      </c>
    </row>
    <row r="875" spans="1:6" ht="24" x14ac:dyDescent="0.2">
      <c r="A875" s="50">
        <v>81332</v>
      </c>
      <c r="B875" s="51" t="s">
        <v>1678</v>
      </c>
      <c r="C875" s="213" t="s">
        <v>1679</v>
      </c>
      <c r="D875" s="175">
        <v>0</v>
      </c>
      <c r="E875" s="175"/>
      <c r="F875" s="32" t="str">
        <f t="shared" si="169"/>
        <v>-</v>
      </c>
    </row>
    <row r="876" spans="1:6" ht="24" x14ac:dyDescent="0.2">
      <c r="A876" s="50">
        <v>81342</v>
      </c>
      <c r="B876" s="51" t="s">
        <v>1680</v>
      </c>
      <c r="C876" s="213" t="s">
        <v>1681</v>
      </c>
      <c r="D876" s="175">
        <v>0</v>
      </c>
      <c r="E876" s="175"/>
      <c r="F876" s="32" t="str">
        <f t="shared" si="169"/>
        <v>-</v>
      </c>
    </row>
    <row r="877" spans="1:6" ht="12.75" customHeight="1" x14ac:dyDescent="0.2">
      <c r="A877" s="50">
        <v>81411</v>
      </c>
      <c r="B877" s="51" t="s">
        <v>1682</v>
      </c>
      <c r="C877" s="213" t="s">
        <v>1683</v>
      </c>
      <c r="D877" s="175">
        <v>0</v>
      </c>
      <c r="E877" s="175"/>
      <c r="F877" s="32" t="str">
        <f t="shared" si="169"/>
        <v>-</v>
      </c>
    </row>
    <row r="878" spans="1:6" ht="12.75" customHeight="1" x14ac:dyDescent="0.2">
      <c r="A878" s="50">
        <v>81412</v>
      </c>
      <c r="B878" s="51" t="s">
        <v>1684</v>
      </c>
      <c r="C878" s="213" t="s">
        <v>1685</v>
      </c>
      <c r="D878" s="175">
        <v>0</v>
      </c>
      <c r="E878" s="175"/>
      <c r="F878" s="32" t="str">
        <f t="shared" si="169"/>
        <v>-</v>
      </c>
    </row>
    <row r="879" spans="1:6" ht="24" x14ac:dyDescent="0.2">
      <c r="A879" s="50">
        <v>81532</v>
      </c>
      <c r="B879" s="164" t="s">
        <v>1686</v>
      </c>
      <c r="C879" s="213" t="s">
        <v>1687</v>
      </c>
      <c r="D879" s="175">
        <v>0</v>
      </c>
      <c r="E879" s="175"/>
      <c r="F879" s="32" t="str">
        <f t="shared" si="169"/>
        <v>-</v>
      </c>
    </row>
    <row r="880" spans="1:6" ht="24" x14ac:dyDescent="0.2">
      <c r="A880" s="50">
        <v>81542</v>
      </c>
      <c r="B880" s="164" t="s">
        <v>1688</v>
      </c>
      <c r="C880" s="213" t="s">
        <v>1689</v>
      </c>
      <c r="D880" s="175">
        <v>0</v>
      </c>
      <c r="E880" s="175"/>
      <c r="F880" s="32" t="str">
        <f t="shared" si="169"/>
        <v>-</v>
      </c>
    </row>
    <row r="881" spans="1:6" ht="24" x14ac:dyDescent="0.2">
      <c r="A881" s="50">
        <v>81552</v>
      </c>
      <c r="B881" s="51" t="s">
        <v>1690</v>
      </c>
      <c r="C881" s="213" t="s">
        <v>1691</v>
      </c>
      <c r="D881" s="175">
        <v>0</v>
      </c>
      <c r="E881" s="175"/>
      <c r="F881" s="32" t="str">
        <f t="shared" si="169"/>
        <v>-</v>
      </c>
    </row>
    <row r="882" spans="1:6" ht="24" x14ac:dyDescent="0.2">
      <c r="A882" s="50">
        <v>81631</v>
      </c>
      <c r="B882" s="164" t="s">
        <v>1692</v>
      </c>
      <c r="C882" s="213" t="s">
        <v>1693</v>
      </c>
      <c r="D882" s="175">
        <v>0</v>
      </c>
      <c r="E882" s="175"/>
      <c r="F882" s="32" t="str">
        <f t="shared" si="169"/>
        <v>-</v>
      </c>
    </row>
    <row r="883" spans="1:6" ht="24" x14ac:dyDescent="0.2">
      <c r="A883" s="50">
        <v>81632</v>
      </c>
      <c r="B883" s="51" t="s">
        <v>1694</v>
      </c>
      <c r="C883" s="213" t="s">
        <v>1695</v>
      </c>
      <c r="D883" s="175">
        <v>0</v>
      </c>
      <c r="E883" s="175"/>
      <c r="F883" s="32" t="str">
        <f t="shared" si="169"/>
        <v>-</v>
      </c>
    </row>
    <row r="884" spans="1:6" ht="12.75" customHeight="1" x14ac:dyDescent="0.2">
      <c r="A884" s="50">
        <v>81641</v>
      </c>
      <c r="B884" s="51" t="s">
        <v>1696</v>
      </c>
      <c r="C884" s="213" t="s">
        <v>1697</v>
      </c>
      <c r="D884" s="175">
        <v>0</v>
      </c>
      <c r="E884" s="175"/>
      <c r="F884" s="32" t="str">
        <f t="shared" si="169"/>
        <v>-</v>
      </c>
    </row>
    <row r="885" spans="1:6" ht="12.75" customHeight="1" x14ac:dyDescent="0.2">
      <c r="A885" s="50">
        <v>81642</v>
      </c>
      <c r="B885" s="51" t="s">
        <v>1698</v>
      </c>
      <c r="C885" s="213" t="s">
        <v>1699</v>
      </c>
      <c r="D885" s="175">
        <v>0</v>
      </c>
      <c r="E885" s="175"/>
      <c r="F885" s="32" t="str">
        <f t="shared" si="169"/>
        <v>-</v>
      </c>
    </row>
    <row r="886" spans="1:6" ht="12.75" customHeight="1" x14ac:dyDescent="0.2">
      <c r="A886" s="50">
        <v>81711</v>
      </c>
      <c r="B886" s="51" t="s">
        <v>1700</v>
      </c>
      <c r="C886" s="213" t="s">
        <v>1701</v>
      </c>
      <c r="D886" s="175">
        <v>0</v>
      </c>
      <c r="E886" s="175"/>
      <c r="F886" s="32" t="str">
        <f t="shared" si="169"/>
        <v>-</v>
      </c>
    </row>
    <row r="887" spans="1:6" ht="12.75" customHeight="1" x14ac:dyDescent="0.2">
      <c r="A887" s="50">
        <v>81712</v>
      </c>
      <c r="B887" s="51" t="s">
        <v>1702</v>
      </c>
      <c r="C887" s="213" t="s">
        <v>1703</v>
      </c>
      <c r="D887" s="175">
        <v>0</v>
      </c>
      <c r="E887" s="175"/>
      <c r="F887" s="32" t="str">
        <f t="shared" si="169"/>
        <v>-</v>
      </c>
    </row>
    <row r="888" spans="1:6" ht="12.75" customHeight="1" x14ac:dyDescent="0.2">
      <c r="A888" s="50">
        <v>81721</v>
      </c>
      <c r="B888" s="51" t="s">
        <v>1704</v>
      </c>
      <c r="C888" s="213" t="s">
        <v>1705</v>
      </c>
      <c r="D888" s="175">
        <v>0</v>
      </c>
      <c r="E888" s="175"/>
      <c r="F888" s="32" t="str">
        <f t="shared" si="169"/>
        <v>-</v>
      </c>
    </row>
    <row r="889" spans="1:6" ht="12.75" customHeight="1" x14ac:dyDescent="0.2">
      <c r="A889" s="50">
        <v>81722</v>
      </c>
      <c r="B889" s="51" t="s">
        <v>1706</v>
      </c>
      <c r="C889" s="213" t="s">
        <v>1707</v>
      </c>
      <c r="D889" s="175">
        <v>0</v>
      </c>
      <c r="E889" s="175"/>
      <c r="F889" s="32" t="str">
        <f t="shared" si="169"/>
        <v>-</v>
      </c>
    </row>
    <row r="890" spans="1:6" ht="12.75" customHeight="1" x14ac:dyDescent="0.2">
      <c r="A890" s="50">
        <v>81731</v>
      </c>
      <c r="B890" s="51" t="s">
        <v>1708</v>
      </c>
      <c r="C890" s="213" t="s">
        <v>1709</v>
      </c>
      <c r="D890" s="175">
        <v>0</v>
      </c>
      <c r="E890" s="175"/>
      <c r="F890" s="32" t="str">
        <f t="shared" si="169"/>
        <v>-</v>
      </c>
    </row>
    <row r="891" spans="1:6" ht="12.75" customHeight="1" x14ac:dyDescent="0.2">
      <c r="A891" s="50">
        <v>81732</v>
      </c>
      <c r="B891" s="51" t="s">
        <v>1710</v>
      </c>
      <c r="C891" s="213" t="s">
        <v>1711</v>
      </c>
      <c r="D891" s="175">
        <v>0</v>
      </c>
      <c r="E891" s="175"/>
      <c r="F891" s="32" t="str">
        <f t="shared" si="169"/>
        <v>-</v>
      </c>
    </row>
    <row r="892" spans="1:6" ht="12.75" customHeight="1" x14ac:dyDescent="0.2">
      <c r="A892" s="50">
        <v>81741</v>
      </c>
      <c r="B892" s="51" t="s">
        <v>1712</v>
      </c>
      <c r="C892" s="213" t="s">
        <v>1713</v>
      </c>
      <c r="D892" s="175">
        <v>0</v>
      </c>
      <c r="E892" s="175"/>
      <c r="F892" s="32" t="str">
        <f t="shared" si="169"/>
        <v>-</v>
      </c>
    </row>
    <row r="893" spans="1:6" ht="12.75" customHeight="1" x14ac:dyDescent="0.2">
      <c r="A893" s="50">
        <v>81742</v>
      </c>
      <c r="B893" s="51" t="s">
        <v>1714</v>
      </c>
      <c r="C893" s="213" t="s">
        <v>1715</v>
      </c>
      <c r="D893" s="175">
        <v>0</v>
      </c>
      <c r="E893" s="175"/>
      <c r="F893" s="32" t="str">
        <f t="shared" si="169"/>
        <v>-</v>
      </c>
    </row>
    <row r="894" spans="1:6" ht="12.75" customHeight="1" x14ac:dyDescent="0.2">
      <c r="A894" s="50">
        <v>81751</v>
      </c>
      <c r="B894" s="51" t="s">
        <v>1716</v>
      </c>
      <c r="C894" s="213" t="s">
        <v>1717</v>
      </c>
      <c r="D894" s="175">
        <v>0</v>
      </c>
      <c r="E894" s="175"/>
      <c r="F894" s="32" t="str">
        <f t="shared" si="169"/>
        <v>-</v>
      </c>
    </row>
    <row r="895" spans="1:6" ht="12.75" customHeight="1" x14ac:dyDescent="0.2">
      <c r="A895" s="50">
        <v>81752</v>
      </c>
      <c r="B895" s="51" t="s">
        <v>1718</v>
      </c>
      <c r="C895" s="213" t="s">
        <v>1719</v>
      </c>
      <c r="D895" s="175">
        <v>0</v>
      </c>
      <c r="E895" s="175"/>
      <c r="F895" s="32" t="str">
        <f t="shared" si="169"/>
        <v>-</v>
      </c>
    </row>
    <row r="896" spans="1:6" ht="24" x14ac:dyDescent="0.2">
      <c r="A896" s="57">
        <v>81761</v>
      </c>
      <c r="B896" s="163" t="s">
        <v>1720</v>
      </c>
      <c r="C896" s="238" t="s">
        <v>1721</v>
      </c>
      <c r="D896" s="173">
        <v>0</v>
      </c>
      <c r="E896" s="173"/>
      <c r="F896" s="58" t="str">
        <f t="shared" si="169"/>
        <v>-</v>
      </c>
    </row>
    <row r="897" spans="1:6" ht="24" x14ac:dyDescent="0.2">
      <c r="A897" s="57">
        <v>81762</v>
      </c>
      <c r="B897" s="163" t="s">
        <v>1722</v>
      </c>
      <c r="C897" s="238" t="s">
        <v>1723</v>
      </c>
      <c r="D897" s="173">
        <v>0</v>
      </c>
      <c r="E897" s="173"/>
      <c r="F897" s="58" t="str">
        <f t="shared" si="169"/>
        <v>-</v>
      </c>
    </row>
    <row r="898" spans="1:6" ht="24" x14ac:dyDescent="0.2">
      <c r="A898" s="57">
        <v>81771</v>
      </c>
      <c r="B898" s="52" t="s">
        <v>1724</v>
      </c>
      <c r="C898" s="238" t="s">
        <v>1725</v>
      </c>
      <c r="D898" s="173">
        <v>0</v>
      </c>
      <c r="E898" s="173"/>
      <c r="F898" s="58" t="str">
        <f t="shared" si="169"/>
        <v>-</v>
      </c>
    </row>
    <row r="899" spans="1:6" ht="12" x14ac:dyDescent="0.2">
      <c r="A899" s="57">
        <v>81772</v>
      </c>
      <c r="B899" s="52" t="s">
        <v>1726</v>
      </c>
      <c r="C899" s="238" t="s">
        <v>1727</v>
      </c>
      <c r="D899" s="173">
        <v>0</v>
      </c>
      <c r="E899" s="173"/>
      <c r="F899" s="58" t="str">
        <f t="shared" si="169"/>
        <v>-</v>
      </c>
    </row>
    <row r="900" spans="1:6" ht="12.75" customHeight="1" x14ac:dyDescent="0.2">
      <c r="A900" s="57">
        <v>82412</v>
      </c>
      <c r="B900" s="52" t="s">
        <v>1728</v>
      </c>
      <c r="C900" s="238" t="s">
        <v>1729</v>
      </c>
      <c r="D900" s="173">
        <v>0</v>
      </c>
      <c r="E900" s="173"/>
      <c r="F900" s="58" t="str">
        <f t="shared" si="169"/>
        <v>-</v>
      </c>
    </row>
    <row r="901" spans="1:6" ht="12.75" customHeight="1" x14ac:dyDescent="0.2">
      <c r="A901" s="57">
        <v>84132</v>
      </c>
      <c r="B901" s="52" t="s">
        <v>1730</v>
      </c>
      <c r="C901" s="238" t="s">
        <v>1731</v>
      </c>
      <c r="D901" s="173">
        <v>0</v>
      </c>
      <c r="E901" s="173"/>
      <c r="F901" s="58" t="str">
        <f t="shared" si="169"/>
        <v>-</v>
      </c>
    </row>
    <row r="902" spans="1:6" ht="12.75" customHeight="1" x14ac:dyDescent="0.2">
      <c r="A902" s="57">
        <v>84142</v>
      </c>
      <c r="B902" s="52" t="s">
        <v>1732</v>
      </c>
      <c r="C902" s="238" t="s">
        <v>1733</v>
      </c>
      <c r="D902" s="173">
        <v>0</v>
      </c>
      <c r="E902" s="173"/>
      <c r="F902" s="58" t="str">
        <f t="shared" si="169"/>
        <v>-</v>
      </c>
    </row>
    <row r="903" spans="1:6" ht="12.75" customHeight="1" x14ac:dyDescent="0.2">
      <c r="A903" s="57">
        <v>84152</v>
      </c>
      <c r="B903" s="52" t="s">
        <v>1734</v>
      </c>
      <c r="C903" s="238" t="s">
        <v>1735</v>
      </c>
      <c r="D903" s="173">
        <v>0</v>
      </c>
      <c r="E903" s="173"/>
      <c r="F903" s="58" t="str">
        <f t="shared" si="169"/>
        <v>-</v>
      </c>
    </row>
    <row r="904" spans="1:6" ht="12.75" customHeight="1" x14ac:dyDescent="0.2">
      <c r="A904" s="57">
        <v>84162</v>
      </c>
      <c r="B904" s="52" t="s">
        <v>1736</v>
      </c>
      <c r="C904" s="238" t="s">
        <v>1737</v>
      </c>
      <c r="D904" s="173">
        <v>0</v>
      </c>
      <c r="E904" s="173"/>
      <c r="F904" s="58" t="str">
        <f t="shared" si="169"/>
        <v>-</v>
      </c>
    </row>
    <row r="905" spans="1:6" ht="12.75" customHeight="1" x14ac:dyDescent="0.2">
      <c r="A905" s="57">
        <v>84221</v>
      </c>
      <c r="B905" s="52" t="s">
        <v>1738</v>
      </c>
      <c r="C905" s="238" t="s">
        <v>1739</v>
      </c>
      <c r="D905" s="173">
        <v>0</v>
      </c>
      <c r="E905" s="173"/>
      <c r="F905" s="58" t="str">
        <f t="shared" si="169"/>
        <v>-</v>
      </c>
    </row>
    <row r="906" spans="1:6" ht="12.75" customHeight="1" x14ac:dyDescent="0.2">
      <c r="A906" s="57">
        <v>84222</v>
      </c>
      <c r="B906" s="52" t="s">
        <v>1740</v>
      </c>
      <c r="C906" s="238" t="s">
        <v>1741</v>
      </c>
      <c r="D906" s="173">
        <v>0</v>
      </c>
      <c r="E906" s="173"/>
      <c r="F906" s="58" t="str">
        <f t="shared" si="169"/>
        <v>-</v>
      </c>
    </row>
    <row r="907" spans="1:6" ht="12.75" customHeight="1" x14ac:dyDescent="0.2">
      <c r="A907" s="57" t="s">
        <v>1742</v>
      </c>
      <c r="B907" s="52" t="s">
        <v>1743</v>
      </c>
      <c r="C907" s="238" t="s">
        <v>1742</v>
      </c>
      <c r="D907" s="173">
        <v>0</v>
      </c>
      <c r="E907" s="173"/>
      <c r="F907" s="58" t="str">
        <f t="shared" si="169"/>
        <v>-</v>
      </c>
    </row>
    <row r="908" spans="1:6" ht="12.75" customHeight="1" x14ac:dyDescent="0.2">
      <c r="A908" s="57">
        <v>84232</v>
      </c>
      <c r="B908" s="52" t="s">
        <v>1744</v>
      </c>
      <c r="C908" s="238" t="s">
        <v>1745</v>
      </c>
      <c r="D908" s="173">
        <v>0</v>
      </c>
      <c r="E908" s="173"/>
      <c r="F908" s="58" t="str">
        <f t="shared" si="169"/>
        <v>-</v>
      </c>
    </row>
    <row r="909" spans="1:6" ht="24" x14ac:dyDescent="0.2">
      <c r="A909" s="57">
        <v>84242</v>
      </c>
      <c r="B909" s="52" t="s">
        <v>1746</v>
      </c>
      <c r="C909" s="238" t="s">
        <v>1747</v>
      </c>
      <c r="D909" s="173">
        <v>0</v>
      </c>
      <c r="E909" s="173"/>
      <c r="F909" s="58" t="str">
        <f t="shared" si="169"/>
        <v>-</v>
      </c>
    </row>
    <row r="910" spans="1:6" ht="24" x14ac:dyDescent="0.2">
      <c r="A910" s="57" t="s">
        <v>1748</v>
      </c>
      <c r="B910" s="52" t="s">
        <v>1749</v>
      </c>
      <c r="C910" s="238" t="s">
        <v>1748</v>
      </c>
      <c r="D910" s="173">
        <v>0</v>
      </c>
      <c r="E910" s="173"/>
      <c r="F910" s="58" t="str">
        <f t="shared" si="169"/>
        <v>-</v>
      </c>
    </row>
    <row r="911" spans="1:6" ht="12.75" customHeight="1" x14ac:dyDescent="0.2">
      <c r="A911" s="57">
        <v>84312</v>
      </c>
      <c r="B911" s="52" t="s">
        <v>1750</v>
      </c>
      <c r="C911" s="238" t="s">
        <v>1751</v>
      </c>
      <c r="D911" s="173">
        <v>0</v>
      </c>
      <c r="E911" s="173"/>
      <c r="F911" s="58" t="str">
        <f t="shared" si="169"/>
        <v>-</v>
      </c>
    </row>
    <row r="912" spans="1:6" ht="24" x14ac:dyDescent="0.2">
      <c r="A912" s="57">
        <v>84431</v>
      </c>
      <c r="B912" s="52" t="s">
        <v>1752</v>
      </c>
      <c r="C912" s="238" t="s">
        <v>1753</v>
      </c>
      <c r="D912" s="173">
        <v>0</v>
      </c>
      <c r="E912" s="173"/>
      <c r="F912" s="58" t="str">
        <f t="shared" si="169"/>
        <v>-</v>
      </c>
    </row>
    <row r="913" spans="1:6" ht="24" x14ac:dyDescent="0.2">
      <c r="A913" s="57">
        <v>84432</v>
      </c>
      <c r="B913" s="52" t="s">
        <v>1754</v>
      </c>
      <c r="C913" s="238" t="s">
        <v>1755</v>
      </c>
      <c r="D913" s="173">
        <v>0</v>
      </c>
      <c r="E913" s="173"/>
      <c r="F913" s="58" t="str">
        <f t="shared" si="169"/>
        <v>-</v>
      </c>
    </row>
    <row r="914" spans="1:6" ht="24" x14ac:dyDescent="0.2">
      <c r="A914" s="57" t="s">
        <v>1756</v>
      </c>
      <c r="B914" s="52" t="s">
        <v>1757</v>
      </c>
      <c r="C914" s="238" t="s">
        <v>1756</v>
      </c>
      <c r="D914" s="173">
        <v>0</v>
      </c>
      <c r="E914" s="173"/>
      <c r="F914" s="58" t="str">
        <f t="shared" si="169"/>
        <v>-</v>
      </c>
    </row>
    <row r="915" spans="1:6" ht="24" x14ac:dyDescent="0.2">
      <c r="A915" s="57">
        <v>84442</v>
      </c>
      <c r="B915" s="52" t="s">
        <v>1758</v>
      </c>
      <c r="C915" s="238" t="s">
        <v>1759</v>
      </c>
      <c r="D915" s="173">
        <v>0</v>
      </c>
      <c r="E915" s="173"/>
      <c r="F915" s="58" t="str">
        <f t="shared" si="169"/>
        <v>-</v>
      </c>
    </row>
    <row r="916" spans="1:6" ht="24" x14ac:dyDescent="0.2">
      <c r="A916" s="57">
        <v>84452</v>
      </c>
      <c r="B916" s="163" t="s">
        <v>1760</v>
      </c>
      <c r="C916" s="238" t="s">
        <v>1761</v>
      </c>
      <c r="D916" s="173">
        <v>0</v>
      </c>
      <c r="E916" s="173"/>
      <c r="F916" s="58" t="str">
        <f t="shared" si="169"/>
        <v>-</v>
      </c>
    </row>
    <row r="917" spans="1:6" ht="24" x14ac:dyDescent="0.2">
      <c r="A917" s="57" t="s">
        <v>1762</v>
      </c>
      <c r="B917" s="163" t="s">
        <v>1763</v>
      </c>
      <c r="C917" s="238" t="s">
        <v>1762</v>
      </c>
      <c r="D917" s="173">
        <v>0</v>
      </c>
      <c r="E917" s="173"/>
      <c r="F917" s="58" t="str">
        <f t="shared" si="169"/>
        <v>-</v>
      </c>
    </row>
    <row r="918" spans="1:6" ht="12.75" customHeight="1" x14ac:dyDescent="0.2">
      <c r="A918" s="57">
        <v>84461</v>
      </c>
      <c r="B918" s="52" t="s">
        <v>1764</v>
      </c>
      <c r="C918" s="238" t="s">
        <v>1765</v>
      </c>
      <c r="D918" s="173">
        <v>0</v>
      </c>
      <c r="E918" s="173"/>
      <c r="F918" s="58" t="str">
        <f t="shared" si="169"/>
        <v>-</v>
      </c>
    </row>
    <row r="919" spans="1:6" ht="12.75" customHeight="1" x14ac:dyDescent="0.2">
      <c r="A919" s="57">
        <v>84462</v>
      </c>
      <c r="B919" s="52" t="s">
        <v>1766</v>
      </c>
      <c r="C919" s="238" t="s">
        <v>1767</v>
      </c>
      <c r="D919" s="173">
        <v>0</v>
      </c>
      <c r="E919" s="173"/>
      <c r="F919" s="58" t="str">
        <f t="shared" si="169"/>
        <v>-</v>
      </c>
    </row>
    <row r="920" spans="1:6" ht="12.75" customHeight="1" x14ac:dyDescent="0.2">
      <c r="A920" s="57" t="s">
        <v>1768</v>
      </c>
      <c r="B920" s="52" t="s">
        <v>1769</v>
      </c>
      <c r="C920" s="238" t="s">
        <v>1768</v>
      </c>
      <c r="D920" s="173">
        <v>0</v>
      </c>
      <c r="E920" s="173"/>
      <c r="F920" s="58" t="str">
        <f t="shared" si="169"/>
        <v>-</v>
      </c>
    </row>
    <row r="921" spans="1:6" ht="12.75" customHeight="1" x14ac:dyDescent="0.2">
      <c r="A921" s="57">
        <v>84472</v>
      </c>
      <c r="B921" s="52" t="s">
        <v>1770</v>
      </c>
      <c r="C921" s="238" t="s">
        <v>1771</v>
      </c>
      <c r="D921" s="173">
        <v>0</v>
      </c>
      <c r="E921" s="173"/>
      <c r="F921" s="58" t="str">
        <f t="shared" si="169"/>
        <v>-</v>
      </c>
    </row>
    <row r="922" spans="1:6" ht="12.75" customHeight="1" x14ac:dyDescent="0.2">
      <c r="A922" s="57">
        <v>84482</v>
      </c>
      <c r="B922" s="52" t="s">
        <v>1772</v>
      </c>
      <c r="C922" s="238" t="s">
        <v>1773</v>
      </c>
      <c r="D922" s="173">
        <v>0</v>
      </c>
      <c r="E922" s="173"/>
      <c r="F922" s="58" t="str">
        <f t="shared" si="169"/>
        <v>-</v>
      </c>
    </row>
    <row r="923" spans="1:6" ht="12.75" customHeight="1" x14ac:dyDescent="0.2">
      <c r="A923" s="57" t="s">
        <v>1774</v>
      </c>
      <c r="B923" s="52" t="s">
        <v>1775</v>
      </c>
      <c r="C923" s="238" t="s">
        <v>1774</v>
      </c>
      <c r="D923" s="173">
        <v>0</v>
      </c>
      <c r="E923" s="173"/>
      <c r="F923" s="58" t="str">
        <f t="shared" si="169"/>
        <v>-</v>
      </c>
    </row>
    <row r="924" spans="1:6" ht="24" x14ac:dyDescent="0.2">
      <c r="A924" s="57">
        <v>84532</v>
      </c>
      <c r="B924" s="52" t="s">
        <v>1776</v>
      </c>
      <c r="C924" s="238" t="s">
        <v>1777</v>
      </c>
      <c r="D924" s="173">
        <v>0</v>
      </c>
      <c r="E924" s="173"/>
      <c r="F924" s="58" t="str">
        <f t="shared" si="169"/>
        <v>-</v>
      </c>
    </row>
    <row r="925" spans="1:6" ht="12.75" customHeight="1" x14ac:dyDescent="0.2">
      <c r="A925" s="57">
        <v>84542</v>
      </c>
      <c r="B925" s="52" t="s">
        <v>1778</v>
      </c>
      <c r="C925" s="238" t="s">
        <v>1779</v>
      </c>
      <c r="D925" s="173">
        <v>0</v>
      </c>
      <c r="E925" s="173"/>
      <c r="F925" s="58" t="str">
        <f t="shared" si="169"/>
        <v>-</v>
      </c>
    </row>
    <row r="926" spans="1:6" ht="12.75" customHeight="1" x14ac:dyDescent="0.2">
      <c r="A926" s="57">
        <v>84552</v>
      </c>
      <c r="B926" s="52" t="s">
        <v>1780</v>
      </c>
      <c r="C926" s="238" t="s">
        <v>1781</v>
      </c>
      <c r="D926" s="173">
        <v>0</v>
      </c>
      <c r="E926" s="173"/>
      <c r="F926" s="58" t="str">
        <f t="shared" si="169"/>
        <v>-</v>
      </c>
    </row>
    <row r="927" spans="1:6" ht="12.75" customHeight="1" x14ac:dyDescent="0.2">
      <c r="A927" s="57">
        <v>84711</v>
      </c>
      <c r="B927" s="52" t="s">
        <v>1782</v>
      </c>
      <c r="C927" s="238" t="s">
        <v>1783</v>
      </c>
      <c r="D927" s="173">
        <v>0</v>
      </c>
      <c r="E927" s="173"/>
      <c r="F927" s="58" t="str">
        <f t="shared" si="169"/>
        <v>-</v>
      </c>
    </row>
    <row r="928" spans="1:6" ht="12.75" customHeight="1" x14ac:dyDescent="0.2">
      <c r="A928" s="57">
        <v>84712</v>
      </c>
      <c r="B928" s="52" t="s">
        <v>1784</v>
      </c>
      <c r="C928" s="238" t="s">
        <v>1785</v>
      </c>
      <c r="D928" s="173">
        <v>0</v>
      </c>
      <c r="E928" s="173"/>
      <c r="F928" s="58" t="str">
        <f t="shared" si="169"/>
        <v>-</v>
      </c>
    </row>
    <row r="929" spans="1:6" ht="12.75" customHeight="1" x14ac:dyDescent="0.2">
      <c r="A929" s="50">
        <v>84721</v>
      </c>
      <c r="B929" s="51" t="s">
        <v>1786</v>
      </c>
      <c r="C929" s="213" t="s">
        <v>1787</v>
      </c>
      <c r="D929" s="175">
        <v>0</v>
      </c>
      <c r="E929" s="175"/>
      <c r="F929" s="32" t="str">
        <f t="shared" si="169"/>
        <v>-</v>
      </c>
    </row>
    <row r="930" spans="1:6" ht="12.75" customHeight="1" x14ac:dyDescent="0.2">
      <c r="A930" s="50">
        <v>84722</v>
      </c>
      <c r="B930" s="51" t="s">
        <v>1788</v>
      </c>
      <c r="C930" s="213" t="s">
        <v>1789</v>
      </c>
      <c r="D930" s="175">
        <v>0</v>
      </c>
      <c r="E930" s="175"/>
      <c r="F930" s="32" t="str">
        <f t="shared" si="169"/>
        <v>-</v>
      </c>
    </row>
    <row r="931" spans="1:6" ht="12.75" customHeight="1" x14ac:dyDescent="0.2">
      <c r="A931" s="50">
        <v>84731</v>
      </c>
      <c r="B931" s="51" t="s">
        <v>1790</v>
      </c>
      <c r="C931" s="213" t="s">
        <v>1791</v>
      </c>
      <c r="D931" s="175">
        <v>0</v>
      </c>
      <c r="E931" s="175"/>
      <c r="F931" s="32" t="str">
        <f t="shared" si="169"/>
        <v>-</v>
      </c>
    </row>
    <row r="932" spans="1:6" ht="12.75" customHeight="1" x14ac:dyDescent="0.2">
      <c r="A932" s="50">
        <v>84732</v>
      </c>
      <c r="B932" s="51" t="s">
        <v>1792</v>
      </c>
      <c r="C932" s="213" t="s">
        <v>1793</v>
      </c>
      <c r="D932" s="175">
        <v>0</v>
      </c>
      <c r="E932" s="175"/>
      <c r="F932" s="32" t="str">
        <f t="shared" si="169"/>
        <v>-</v>
      </c>
    </row>
    <row r="933" spans="1:6" ht="12.75" customHeight="1" x14ac:dyDescent="0.2">
      <c r="A933" s="50">
        <v>84741</v>
      </c>
      <c r="B933" s="51" t="s">
        <v>1794</v>
      </c>
      <c r="C933" s="213" t="s">
        <v>1795</v>
      </c>
      <c r="D933" s="175">
        <v>0</v>
      </c>
      <c r="E933" s="175"/>
      <c r="F933" s="32" t="str">
        <f t="shared" si="169"/>
        <v>-</v>
      </c>
    </row>
    <row r="934" spans="1:6" ht="12.75" customHeight="1" x14ac:dyDescent="0.2">
      <c r="A934" s="50">
        <v>84742</v>
      </c>
      <c r="B934" s="51" t="s">
        <v>1796</v>
      </c>
      <c r="C934" s="213" t="s">
        <v>1797</v>
      </c>
      <c r="D934" s="175">
        <v>0</v>
      </c>
      <c r="E934" s="175"/>
      <c r="F934" s="32" t="str">
        <f t="shared" si="169"/>
        <v>-</v>
      </c>
    </row>
    <row r="935" spans="1:6" ht="12.75" customHeight="1" x14ac:dyDescent="0.2">
      <c r="A935" s="50">
        <v>84751</v>
      </c>
      <c r="B935" s="51" t="s">
        <v>1798</v>
      </c>
      <c r="C935" s="213" t="s">
        <v>1799</v>
      </c>
      <c r="D935" s="175">
        <v>0</v>
      </c>
      <c r="E935" s="175"/>
      <c r="F935" s="32" t="str">
        <f t="shared" si="169"/>
        <v>-</v>
      </c>
    </row>
    <row r="936" spans="1:6" ht="12.75" customHeight="1" x14ac:dyDescent="0.2">
      <c r="A936" s="50">
        <v>84752</v>
      </c>
      <c r="B936" s="51" t="s">
        <v>1800</v>
      </c>
      <c r="C936" s="213" t="s">
        <v>1801</v>
      </c>
      <c r="D936" s="175">
        <v>0</v>
      </c>
      <c r="E936" s="175"/>
      <c r="F936" s="32" t="str">
        <f t="shared" si="169"/>
        <v>-</v>
      </c>
    </row>
    <row r="937" spans="1:6" ht="24" x14ac:dyDescent="0.2">
      <c r="A937" s="57">
        <v>84761</v>
      </c>
      <c r="B937" s="163" t="s">
        <v>1802</v>
      </c>
      <c r="C937" s="238" t="s">
        <v>1803</v>
      </c>
      <c r="D937" s="173">
        <v>0</v>
      </c>
      <c r="E937" s="173"/>
      <c r="F937" s="58" t="str">
        <f t="shared" si="169"/>
        <v>-</v>
      </c>
    </row>
    <row r="938" spans="1:6" ht="24" x14ac:dyDescent="0.2">
      <c r="A938" s="57">
        <v>84762</v>
      </c>
      <c r="B938" s="163" t="s">
        <v>1804</v>
      </c>
      <c r="C938" s="238" t="s">
        <v>1805</v>
      </c>
      <c r="D938" s="173">
        <v>0</v>
      </c>
      <c r="E938" s="173"/>
      <c r="F938" s="58" t="str">
        <f t="shared" si="169"/>
        <v>-</v>
      </c>
    </row>
    <row r="939" spans="1:6" ht="12" x14ac:dyDescent="0.2">
      <c r="A939" s="57" t="s">
        <v>1806</v>
      </c>
      <c r="B939" s="52" t="s">
        <v>1807</v>
      </c>
      <c r="C939" s="238" t="s">
        <v>1806</v>
      </c>
      <c r="D939" s="173">
        <v>0</v>
      </c>
      <c r="E939" s="173"/>
      <c r="F939" s="58" t="str">
        <f t="shared" si="169"/>
        <v>-</v>
      </c>
    </row>
    <row r="940" spans="1:6" ht="12" x14ac:dyDescent="0.2">
      <c r="A940" s="57" t="s">
        <v>1808</v>
      </c>
      <c r="B940" s="52" t="s">
        <v>1809</v>
      </c>
      <c r="C940" s="238" t="s">
        <v>1808</v>
      </c>
      <c r="D940" s="173">
        <v>0</v>
      </c>
      <c r="E940" s="173"/>
      <c r="F940" s="58" t="str">
        <f t="shared" si="169"/>
        <v>-</v>
      </c>
    </row>
    <row r="941" spans="1:6" ht="12.75" customHeight="1" x14ac:dyDescent="0.2">
      <c r="A941" s="57">
        <v>85412</v>
      </c>
      <c r="B941" s="52" t="s">
        <v>1810</v>
      </c>
      <c r="C941" s="238" t="s">
        <v>1811</v>
      </c>
      <c r="D941" s="173">
        <v>0</v>
      </c>
      <c r="E941" s="173"/>
      <c r="F941" s="58" t="str">
        <f t="shared" si="169"/>
        <v>-</v>
      </c>
    </row>
    <row r="942" spans="1:6" ht="24" x14ac:dyDescent="0.2">
      <c r="A942" s="57">
        <v>51212</v>
      </c>
      <c r="B942" s="163" t="s">
        <v>1812</v>
      </c>
      <c r="C942" s="238" t="s">
        <v>1813</v>
      </c>
      <c r="D942" s="173">
        <v>0</v>
      </c>
      <c r="E942" s="173"/>
      <c r="F942" s="58" t="str">
        <f t="shared" si="169"/>
        <v>-</v>
      </c>
    </row>
    <row r="943" spans="1:6" ht="12.75" customHeight="1" x14ac:dyDescent="0.2">
      <c r="A943" s="50">
        <v>51322</v>
      </c>
      <c r="B943" s="52" t="s">
        <v>1814</v>
      </c>
      <c r="C943" s="213" t="s">
        <v>1815</v>
      </c>
      <c r="D943" s="175">
        <v>0</v>
      </c>
      <c r="E943" s="175"/>
      <c r="F943" s="32" t="str">
        <f t="shared" si="169"/>
        <v>-</v>
      </c>
    </row>
    <row r="944" spans="1:6" ht="12.75" customHeight="1" x14ac:dyDescent="0.2">
      <c r="A944" s="50">
        <v>51332</v>
      </c>
      <c r="B944" s="51" t="s">
        <v>1816</v>
      </c>
      <c r="C944" s="213" t="s">
        <v>1817</v>
      </c>
      <c r="D944" s="175">
        <v>0</v>
      </c>
      <c r="E944" s="175"/>
      <c r="F944" s="32" t="str">
        <f t="shared" si="169"/>
        <v>-</v>
      </c>
    </row>
    <row r="945" spans="1:6" ht="24" x14ac:dyDescent="0.2">
      <c r="A945" s="50">
        <v>51342</v>
      </c>
      <c r="B945" s="51" t="s">
        <v>1818</v>
      </c>
      <c r="C945" s="213" t="s">
        <v>1819</v>
      </c>
      <c r="D945" s="175">
        <v>0</v>
      </c>
      <c r="E945" s="175"/>
      <c r="F945" s="32" t="str">
        <f t="shared" si="169"/>
        <v>-</v>
      </c>
    </row>
    <row r="946" spans="1:6" ht="12.75" customHeight="1" x14ac:dyDescent="0.2">
      <c r="A946" s="50">
        <v>51411</v>
      </c>
      <c r="B946" s="51" t="s">
        <v>1820</v>
      </c>
      <c r="C946" s="213" t="s">
        <v>1821</v>
      </c>
      <c r="D946" s="175">
        <v>0</v>
      </c>
      <c r="E946" s="175"/>
      <c r="F946" s="32" t="str">
        <f t="shared" si="169"/>
        <v>-</v>
      </c>
    </row>
    <row r="947" spans="1:6" ht="12.75" customHeight="1" x14ac:dyDescent="0.2">
      <c r="A947" s="50">
        <v>51412</v>
      </c>
      <c r="B947" s="51" t="s">
        <v>1822</v>
      </c>
      <c r="C947" s="213" t="s">
        <v>1823</v>
      </c>
      <c r="D947" s="175">
        <v>0</v>
      </c>
      <c r="E947" s="175"/>
      <c r="F947" s="32" t="str">
        <f t="shared" si="169"/>
        <v>-</v>
      </c>
    </row>
    <row r="948" spans="1:6" ht="24" x14ac:dyDescent="0.2">
      <c r="A948" s="50">
        <v>51532</v>
      </c>
      <c r="B948" s="51" t="s">
        <v>1824</v>
      </c>
      <c r="C948" s="213" t="s">
        <v>1825</v>
      </c>
      <c r="D948" s="175">
        <v>0</v>
      </c>
      <c r="E948" s="175"/>
      <c r="F948" s="32" t="str">
        <f t="shared" si="169"/>
        <v>-</v>
      </c>
    </row>
    <row r="949" spans="1:6" ht="24" x14ac:dyDescent="0.2">
      <c r="A949" s="50">
        <v>51542</v>
      </c>
      <c r="B949" s="51" t="s">
        <v>1826</v>
      </c>
      <c r="C949" s="213" t="s">
        <v>1827</v>
      </c>
      <c r="D949" s="175">
        <v>0</v>
      </c>
      <c r="E949" s="175"/>
      <c r="F949" s="32" t="str">
        <f t="shared" si="169"/>
        <v>-</v>
      </c>
    </row>
    <row r="950" spans="1:6" ht="24" x14ac:dyDescent="0.2">
      <c r="A950" s="50">
        <v>51552</v>
      </c>
      <c r="B950" s="164" t="s">
        <v>1828</v>
      </c>
      <c r="C950" s="213" t="s">
        <v>1829</v>
      </c>
      <c r="D950" s="175">
        <v>0</v>
      </c>
      <c r="E950" s="175"/>
      <c r="F950" s="32" t="str">
        <f t="shared" si="169"/>
        <v>-</v>
      </c>
    </row>
    <row r="951" spans="1:6" ht="24" x14ac:dyDescent="0.2">
      <c r="A951" s="50">
        <v>51631</v>
      </c>
      <c r="B951" s="51" t="s">
        <v>1830</v>
      </c>
      <c r="C951" s="213" t="s">
        <v>1831</v>
      </c>
      <c r="D951" s="175">
        <v>0</v>
      </c>
      <c r="E951" s="175"/>
      <c r="F951" s="32" t="str">
        <f t="shared" si="169"/>
        <v>-</v>
      </c>
    </row>
    <row r="952" spans="1:6" ht="24" x14ac:dyDescent="0.2">
      <c r="A952" s="50">
        <v>51632</v>
      </c>
      <c r="B952" s="51" t="s">
        <v>1832</v>
      </c>
      <c r="C952" s="213" t="s">
        <v>1833</v>
      </c>
      <c r="D952" s="175">
        <v>0</v>
      </c>
      <c r="E952" s="175"/>
      <c r="F952" s="32" t="str">
        <f t="shared" si="169"/>
        <v>-</v>
      </c>
    </row>
    <row r="953" spans="1:6" ht="12.75" customHeight="1" x14ac:dyDescent="0.2">
      <c r="A953" s="50">
        <v>51641</v>
      </c>
      <c r="B953" s="51" t="s">
        <v>1834</v>
      </c>
      <c r="C953" s="213" t="s">
        <v>1835</v>
      </c>
      <c r="D953" s="175">
        <v>0</v>
      </c>
      <c r="E953" s="175"/>
      <c r="F953" s="32" t="str">
        <f t="shared" si="169"/>
        <v>-</v>
      </c>
    </row>
    <row r="954" spans="1:6" ht="12.75" customHeight="1" x14ac:dyDescent="0.2">
      <c r="A954" s="50">
        <v>51642</v>
      </c>
      <c r="B954" s="51" t="s">
        <v>1836</v>
      </c>
      <c r="C954" s="213" t="s">
        <v>1837</v>
      </c>
      <c r="D954" s="175">
        <v>0</v>
      </c>
      <c r="E954" s="175"/>
      <c r="F954" s="32" t="str">
        <f t="shared" si="169"/>
        <v>-</v>
      </c>
    </row>
    <row r="955" spans="1:6" ht="12.75" customHeight="1" x14ac:dyDescent="0.2">
      <c r="A955" s="50">
        <v>51711</v>
      </c>
      <c r="B955" s="51" t="s">
        <v>1838</v>
      </c>
      <c r="C955" s="213" t="s">
        <v>1839</v>
      </c>
      <c r="D955" s="175">
        <v>0</v>
      </c>
      <c r="E955" s="175"/>
      <c r="F955" s="32" t="str">
        <f t="shared" si="169"/>
        <v>-</v>
      </c>
    </row>
    <row r="956" spans="1:6" ht="12.75" customHeight="1" x14ac:dyDescent="0.2">
      <c r="A956" s="50">
        <v>51712</v>
      </c>
      <c r="B956" s="51" t="s">
        <v>1840</v>
      </c>
      <c r="C956" s="213" t="s">
        <v>1841</v>
      </c>
      <c r="D956" s="175">
        <v>0</v>
      </c>
      <c r="E956" s="175"/>
      <c r="F956" s="32" t="str">
        <f t="shared" si="169"/>
        <v>-</v>
      </c>
    </row>
    <row r="957" spans="1:6" ht="12.75" customHeight="1" x14ac:dyDescent="0.2">
      <c r="A957" s="50">
        <v>51721</v>
      </c>
      <c r="B957" s="51" t="s">
        <v>1842</v>
      </c>
      <c r="C957" s="213" t="s">
        <v>1843</v>
      </c>
      <c r="D957" s="175">
        <v>0</v>
      </c>
      <c r="E957" s="175"/>
      <c r="F957" s="32" t="str">
        <f t="shared" si="169"/>
        <v>-</v>
      </c>
    </row>
    <row r="958" spans="1:6" ht="12.75" customHeight="1" x14ac:dyDescent="0.2">
      <c r="A958" s="50">
        <v>51722</v>
      </c>
      <c r="B958" s="51" t="s">
        <v>1844</v>
      </c>
      <c r="C958" s="213" t="s">
        <v>1845</v>
      </c>
      <c r="D958" s="175">
        <v>0</v>
      </c>
      <c r="E958" s="175"/>
      <c r="F958" s="32" t="str">
        <f t="shared" si="169"/>
        <v>-</v>
      </c>
    </row>
    <row r="959" spans="1:6" ht="12.75" customHeight="1" x14ac:dyDescent="0.2">
      <c r="A959" s="50">
        <v>51731</v>
      </c>
      <c r="B959" s="51" t="s">
        <v>1846</v>
      </c>
      <c r="C959" s="213" t="s">
        <v>1847</v>
      </c>
      <c r="D959" s="175">
        <v>0</v>
      </c>
      <c r="E959" s="175"/>
      <c r="F959" s="32" t="str">
        <f t="shared" si="169"/>
        <v>-</v>
      </c>
    </row>
    <row r="960" spans="1:6" ht="12.75" customHeight="1" x14ac:dyDescent="0.2">
      <c r="A960" s="50">
        <v>51732</v>
      </c>
      <c r="B960" s="51" t="s">
        <v>1848</v>
      </c>
      <c r="C960" s="213" t="s">
        <v>1849</v>
      </c>
      <c r="D960" s="175">
        <v>0</v>
      </c>
      <c r="E960" s="175"/>
      <c r="F960" s="32" t="str">
        <f t="shared" si="169"/>
        <v>-</v>
      </c>
    </row>
    <row r="961" spans="1:6" ht="12.75" customHeight="1" x14ac:dyDescent="0.2">
      <c r="A961" s="50">
        <v>51741</v>
      </c>
      <c r="B961" s="51" t="s">
        <v>1850</v>
      </c>
      <c r="C961" s="213" t="s">
        <v>1851</v>
      </c>
      <c r="D961" s="175">
        <v>0</v>
      </c>
      <c r="E961" s="175"/>
      <c r="F961" s="32" t="str">
        <f t="shared" si="169"/>
        <v>-</v>
      </c>
    </row>
    <row r="962" spans="1:6" ht="12.75" customHeight="1" x14ac:dyDescent="0.2">
      <c r="A962" s="50">
        <v>51742</v>
      </c>
      <c r="B962" s="51" t="s">
        <v>1852</v>
      </c>
      <c r="C962" s="213" t="s">
        <v>1853</v>
      </c>
      <c r="D962" s="175">
        <v>0</v>
      </c>
      <c r="E962" s="175"/>
      <c r="F962" s="32" t="str">
        <f t="shared" si="169"/>
        <v>-</v>
      </c>
    </row>
    <row r="963" spans="1:6" ht="12.75" customHeight="1" x14ac:dyDescent="0.2">
      <c r="A963" s="50">
        <v>51751</v>
      </c>
      <c r="B963" s="51" t="s">
        <v>1854</v>
      </c>
      <c r="C963" s="213" t="s">
        <v>1855</v>
      </c>
      <c r="D963" s="175">
        <v>0</v>
      </c>
      <c r="E963" s="175"/>
      <c r="F963" s="32" t="str">
        <f t="shared" si="169"/>
        <v>-</v>
      </c>
    </row>
    <row r="964" spans="1:6" ht="12.75" customHeight="1" x14ac:dyDescent="0.2">
      <c r="A964" s="50">
        <v>51752</v>
      </c>
      <c r="B964" s="51" t="s">
        <v>1856</v>
      </c>
      <c r="C964" s="213" t="s">
        <v>1857</v>
      </c>
      <c r="D964" s="175">
        <v>0</v>
      </c>
      <c r="E964" s="175"/>
      <c r="F964" s="32" t="str">
        <f t="shared" si="169"/>
        <v>-</v>
      </c>
    </row>
    <row r="965" spans="1:6" ht="24" x14ac:dyDescent="0.2">
      <c r="A965" s="50">
        <v>51761</v>
      </c>
      <c r="B965" s="52" t="s">
        <v>1858</v>
      </c>
      <c r="C965" s="213" t="s">
        <v>1859</v>
      </c>
      <c r="D965" s="175">
        <v>0</v>
      </c>
      <c r="E965" s="175"/>
      <c r="F965" s="32" t="str">
        <f t="shared" si="169"/>
        <v>-</v>
      </c>
    </row>
    <row r="966" spans="1:6" ht="24" x14ac:dyDescent="0.2">
      <c r="A966" s="57">
        <v>51762</v>
      </c>
      <c r="B966" s="52" t="s">
        <v>1860</v>
      </c>
      <c r="C966" s="238" t="s">
        <v>1861</v>
      </c>
      <c r="D966" s="173">
        <v>0</v>
      </c>
      <c r="E966" s="173"/>
      <c r="F966" s="58" t="str">
        <f t="shared" si="169"/>
        <v>-</v>
      </c>
    </row>
    <row r="967" spans="1:6" ht="12" x14ac:dyDescent="0.2">
      <c r="A967" s="57">
        <v>51771</v>
      </c>
      <c r="B967" s="52" t="s">
        <v>1862</v>
      </c>
      <c r="C967" s="238" t="s">
        <v>1863</v>
      </c>
      <c r="D967" s="173">
        <v>0</v>
      </c>
      <c r="E967" s="173"/>
      <c r="F967" s="58" t="str">
        <f t="shared" si="169"/>
        <v>-</v>
      </c>
    </row>
    <row r="968" spans="1:6" ht="12" x14ac:dyDescent="0.2">
      <c r="A968" s="57">
        <v>51772</v>
      </c>
      <c r="B968" s="52" t="s">
        <v>1864</v>
      </c>
      <c r="C968" s="238" t="s">
        <v>1865</v>
      </c>
      <c r="D968" s="173">
        <v>0</v>
      </c>
      <c r="E968" s="173"/>
      <c r="F968" s="58" t="str">
        <f t="shared" si="169"/>
        <v>-</v>
      </c>
    </row>
    <row r="969" spans="1:6" ht="24" x14ac:dyDescent="0.2">
      <c r="A969" s="57">
        <v>54132</v>
      </c>
      <c r="B969" s="52" t="s">
        <v>1866</v>
      </c>
      <c r="C969" s="238" t="s">
        <v>1867</v>
      </c>
      <c r="D969" s="173">
        <v>0</v>
      </c>
      <c r="E969" s="173"/>
      <c r="F969" s="58" t="str">
        <f t="shared" si="169"/>
        <v>-</v>
      </c>
    </row>
    <row r="970" spans="1:6" ht="24" x14ac:dyDescent="0.2">
      <c r="A970" s="50">
        <v>54142</v>
      </c>
      <c r="B970" s="52" t="s">
        <v>1868</v>
      </c>
      <c r="C970" s="213" t="s">
        <v>1869</v>
      </c>
      <c r="D970" s="175">
        <v>0</v>
      </c>
      <c r="E970" s="175"/>
      <c r="F970" s="32" t="str">
        <f t="shared" si="169"/>
        <v>-</v>
      </c>
    </row>
    <row r="971" spans="1:6" ht="12.75" customHeight="1" x14ac:dyDescent="0.2">
      <c r="A971" s="50">
        <v>54152</v>
      </c>
      <c r="B971" s="52" t="s">
        <v>1870</v>
      </c>
      <c r="C971" s="213" t="s">
        <v>1871</v>
      </c>
      <c r="D971" s="175">
        <v>0</v>
      </c>
      <c r="E971" s="175"/>
      <c r="F971" s="32" t="str">
        <f t="shared" si="169"/>
        <v>-</v>
      </c>
    </row>
    <row r="972" spans="1:6" ht="24" x14ac:dyDescent="0.2">
      <c r="A972" s="50">
        <v>54162</v>
      </c>
      <c r="B972" s="52" t="s">
        <v>1872</v>
      </c>
      <c r="C972" s="213" t="s">
        <v>1873</v>
      </c>
      <c r="D972" s="175">
        <v>0</v>
      </c>
      <c r="E972" s="175"/>
      <c r="F972" s="32" t="str">
        <f t="shared" si="169"/>
        <v>-</v>
      </c>
    </row>
    <row r="973" spans="1:6" ht="24" x14ac:dyDescent="0.2">
      <c r="A973" s="50">
        <v>54221</v>
      </c>
      <c r="B973" s="163" t="s">
        <v>1874</v>
      </c>
      <c r="C973" s="213" t="s">
        <v>1875</v>
      </c>
      <c r="D973" s="175">
        <v>0</v>
      </c>
      <c r="E973" s="175"/>
      <c r="F973" s="32" t="str">
        <f t="shared" si="169"/>
        <v>-</v>
      </c>
    </row>
    <row r="974" spans="1:6" ht="24" x14ac:dyDescent="0.2">
      <c r="A974" s="57">
        <v>54222</v>
      </c>
      <c r="B974" s="163" t="s">
        <v>1876</v>
      </c>
      <c r="C974" s="238" t="s">
        <v>1877</v>
      </c>
      <c r="D974" s="173">
        <v>0</v>
      </c>
      <c r="E974" s="173"/>
      <c r="F974" s="58" t="str">
        <f t="shared" si="169"/>
        <v>-</v>
      </c>
    </row>
    <row r="975" spans="1:6" ht="24" x14ac:dyDescent="0.2">
      <c r="A975" s="57" t="s">
        <v>1878</v>
      </c>
      <c r="B975" s="52" t="s">
        <v>1879</v>
      </c>
      <c r="C975" s="238" t="s">
        <v>1878</v>
      </c>
      <c r="D975" s="173">
        <v>0</v>
      </c>
      <c r="E975" s="173"/>
      <c r="F975" s="58" t="str">
        <f t="shared" si="169"/>
        <v>-</v>
      </c>
    </row>
    <row r="976" spans="1:6" ht="24" x14ac:dyDescent="0.2">
      <c r="A976" s="57">
        <v>54232</v>
      </c>
      <c r="B976" s="163" t="s">
        <v>1880</v>
      </c>
      <c r="C976" s="238" t="s">
        <v>1881</v>
      </c>
      <c r="D976" s="173">
        <v>0</v>
      </c>
      <c r="E976" s="173"/>
      <c r="F976" s="58" t="str">
        <f t="shared" si="169"/>
        <v>-</v>
      </c>
    </row>
    <row r="977" spans="1:6" ht="24" x14ac:dyDescent="0.2">
      <c r="A977" s="57">
        <v>54242</v>
      </c>
      <c r="B977" s="52" t="s">
        <v>1882</v>
      </c>
      <c r="C977" s="238" t="s">
        <v>1883</v>
      </c>
      <c r="D977" s="173">
        <v>0</v>
      </c>
      <c r="E977" s="173"/>
      <c r="F977" s="58" t="str">
        <f t="shared" si="169"/>
        <v>-</v>
      </c>
    </row>
    <row r="978" spans="1:6" ht="24" x14ac:dyDescent="0.2">
      <c r="A978" s="57" t="s">
        <v>1884</v>
      </c>
      <c r="B978" s="52" t="s">
        <v>1885</v>
      </c>
      <c r="C978" s="238" t="s">
        <v>1884</v>
      </c>
      <c r="D978" s="173">
        <v>0</v>
      </c>
      <c r="E978" s="173"/>
      <c r="F978" s="58" t="str">
        <f t="shared" si="169"/>
        <v>-</v>
      </c>
    </row>
    <row r="979" spans="1:6" ht="24" x14ac:dyDescent="0.2">
      <c r="A979" s="57">
        <v>54312</v>
      </c>
      <c r="B979" s="163" t="s">
        <v>1886</v>
      </c>
      <c r="C979" s="238" t="s">
        <v>1887</v>
      </c>
      <c r="D979" s="173">
        <v>0</v>
      </c>
      <c r="E979" s="173"/>
      <c r="F979" s="58" t="str">
        <f t="shared" si="169"/>
        <v>-</v>
      </c>
    </row>
    <row r="980" spans="1:6" ht="24" x14ac:dyDescent="0.2">
      <c r="A980" s="57">
        <v>54431</v>
      </c>
      <c r="B980" s="52" t="s">
        <v>1888</v>
      </c>
      <c r="C980" s="238" t="s">
        <v>1889</v>
      </c>
      <c r="D980" s="173">
        <v>0</v>
      </c>
      <c r="E980" s="173"/>
      <c r="F980" s="58" t="str">
        <f t="shared" si="169"/>
        <v>-</v>
      </c>
    </row>
    <row r="981" spans="1:6" ht="24" x14ac:dyDescent="0.2">
      <c r="A981" s="57">
        <v>54432</v>
      </c>
      <c r="B981" s="52" t="s">
        <v>1890</v>
      </c>
      <c r="C981" s="238" t="s">
        <v>1891</v>
      </c>
      <c r="D981" s="173">
        <v>0</v>
      </c>
      <c r="E981" s="173"/>
      <c r="F981" s="58" t="str">
        <f t="shared" si="169"/>
        <v>-</v>
      </c>
    </row>
    <row r="982" spans="1:6" ht="24" x14ac:dyDescent="0.2">
      <c r="A982" s="57" t="s">
        <v>1892</v>
      </c>
      <c r="B982" s="52" t="s">
        <v>1893</v>
      </c>
      <c r="C982" s="238" t="s">
        <v>1892</v>
      </c>
      <c r="D982" s="173">
        <v>0</v>
      </c>
      <c r="E982" s="173"/>
      <c r="F982" s="58" t="str">
        <f t="shared" si="169"/>
        <v>-</v>
      </c>
    </row>
    <row r="983" spans="1:6" ht="24" x14ac:dyDescent="0.2">
      <c r="A983" s="57">
        <v>54442</v>
      </c>
      <c r="B983" s="52" t="s">
        <v>1894</v>
      </c>
      <c r="C983" s="238" t="s">
        <v>1895</v>
      </c>
      <c r="D983" s="173">
        <v>0</v>
      </c>
      <c r="E983" s="173"/>
      <c r="F983" s="58" t="str">
        <f t="shared" si="169"/>
        <v>-</v>
      </c>
    </row>
    <row r="984" spans="1:6" ht="24" x14ac:dyDescent="0.2">
      <c r="A984" s="57">
        <v>54452</v>
      </c>
      <c r="B984" s="52" t="s">
        <v>1896</v>
      </c>
      <c r="C984" s="238" t="s">
        <v>1897</v>
      </c>
      <c r="D984" s="173">
        <v>0</v>
      </c>
      <c r="E984" s="173"/>
      <c r="F984" s="58" t="str">
        <f t="shared" si="169"/>
        <v>-</v>
      </c>
    </row>
    <row r="985" spans="1:6" ht="24" x14ac:dyDescent="0.2">
      <c r="A985" s="57" t="s">
        <v>1898</v>
      </c>
      <c r="B985" s="52" t="s">
        <v>1899</v>
      </c>
      <c r="C985" s="238" t="s">
        <v>1898</v>
      </c>
      <c r="D985" s="173">
        <v>0</v>
      </c>
      <c r="E985" s="173"/>
      <c r="F985" s="58" t="str">
        <f t="shared" si="169"/>
        <v>-</v>
      </c>
    </row>
    <row r="986" spans="1:6" ht="24" x14ac:dyDescent="0.2">
      <c r="A986" s="57">
        <v>54461</v>
      </c>
      <c r="B986" s="52" t="s">
        <v>1900</v>
      </c>
      <c r="C986" s="238" t="s">
        <v>1901</v>
      </c>
      <c r="D986" s="173">
        <v>0</v>
      </c>
      <c r="E986" s="173"/>
      <c r="F986" s="58" t="str">
        <f t="shared" si="169"/>
        <v>-</v>
      </c>
    </row>
    <row r="987" spans="1:6" ht="24" x14ac:dyDescent="0.2">
      <c r="A987" s="57">
        <v>54462</v>
      </c>
      <c r="B987" s="52" t="s">
        <v>1902</v>
      </c>
      <c r="C987" s="238" t="s">
        <v>1903</v>
      </c>
      <c r="D987" s="173">
        <v>0</v>
      </c>
      <c r="E987" s="173"/>
      <c r="F987" s="58" t="str">
        <f t="shared" si="169"/>
        <v>-</v>
      </c>
    </row>
    <row r="988" spans="1:6" ht="12" x14ac:dyDescent="0.2">
      <c r="A988" s="57" t="s">
        <v>1904</v>
      </c>
      <c r="B988" s="52" t="s">
        <v>1905</v>
      </c>
      <c r="C988" s="238" t="s">
        <v>1904</v>
      </c>
      <c r="D988" s="173">
        <v>0</v>
      </c>
      <c r="E988" s="173"/>
      <c r="F988" s="58" t="str">
        <f t="shared" si="169"/>
        <v>-</v>
      </c>
    </row>
    <row r="989" spans="1:6" ht="24" x14ac:dyDescent="0.2">
      <c r="A989" s="57">
        <v>54472</v>
      </c>
      <c r="B989" s="163" t="s">
        <v>1906</v>
      </c>
      <c r="C989" s="238" t="s">
        <v>1907</v>
      </c>
      <c r="D989" s="173">
        <v>0</v>
      </c>
      <c r="E989" s="173"/>
      <c r="F989" s="58" t="str">
        <f t="shared" si="169"/>
        <v>-</v>
      </c>
    </row>
    <row r="990" spans="1:6" ht="24" x14ac:dyDescent="0.2">
      <c r="A990" s="57">
        <v>54482</v>
      </c>
      <c r="B990" s="163" t="s">
        <v>1908</v>
      </c>
      <c r="C990" s="238" t="s">
        <v>1909</v>
      </c>
      <c r="D990" s="173">
        <v>0</v>
      </c>
      <c r="E990" s="173"/>
      <c r="F990" s="58" t="str">
        <f t="shared" si="169"/>
        <v>-</v>
      </c>
    </row>
    <row r="991" spans="1:6" ht="24" x14ac:dyDescent="0.2">
      <c r="A991" s="57" t="s">
        <v>1910</v>
      </c>
      <c r="B991" s="163" t="s">
        <v>1911</v>
      </c>
      <c r="C991" s="238" t="s">
        <v>1910</v>
      </c>
      <c r="D991" s="173">
        <v>0</v>
      </c>
      <c r="E991" s="173"/>
      <c r="F991" s="58" t="str">
        <f t="shared" si="169"/>
        <v>-</v>
      </c>
    </row>
    <row r="992" spans="1:6" ht="24" x14ac:dyDescent="0.2">
      <c r="A992" s="57">
        <v>54532</v>
      </c>
      <c r="B992" s="52" t="s">
        <v>1912</v>
      </c>
      <c r="C992" s="238" t="s">
        <v>1913</v>
      </c>
      <c r="D992" s="173">
        <v>0</v>
      </c>
      <c r="E992" s="173"/>
      <c r="F992" s="58" t="str">
        <f t="shared" si="169"/>
        <v>-</v>
      </c>
    </row>
    <row r="993" spans="1:6" ht="12.75" customHeight="1" x14ac:dyDescent="0.2">
      <c r="A993" s="57">
        <v>54542</v>
      </c>
      <c r="B993" s="52" t="s">
        <v>1914</v>
      </c>
      <c r="C993" s="238" t="s">
        <v>1915</v>
      </c>
      <c r="D993" s="173">
        <v>0</v>
      </c>
      <c r="E993" s="173"/>
      <c r="F993" s="58" t="str">
        <f t="shared" si="169"/>
        <v>-</v>
      </c>
    </row>
    <row r="994" spans="1:6" ht="24" x14ac:dyDescent="0.2">
      <c r="A994" s="57">
        <v>54552</v>
      </c>
      <c r="B994" s="52" t="s">
        <v>1916</v>
      </c>
      <c r="C994" s="238" t="s">
        <v>1917</v>
      </c>
      <c r="D994" s="173">
        <v>0</v>
      </c>
      <c r="E994" s="173"/>
      <c r="F994" s="58" t="str">
        <f t="shared" si="169"/>
        <v>-</v>
      </c>
    </row>
    <row r="995" spans="1:6" ht="12.75" customHeight="1" x14ac:dyDescent="0.2">
      <c r="A995" s="57">
        <v>54711</v>
      </c>
      <c r="B995" s="52" t="s">
        <v>1918</v>
      </c>
      <c r="C995" s="238" t="s">
        <v>1919</v>
      </c>
      <c r="D995" s="173">
        <v>0</v>
      </c>
      <c r="E995" s="173"/>
      <c r="F995" s="58" t="str">
        <f t="shared" si="169"/>
        <v>-</v>
      </c>
    </row>
    <row r="996" spans="1:6" ht="12.75" customHeight="1" x14ac:dyDescent="0.2">
      <c r="A996" s="57">
        <v>54712</v>
      </c>
      <c r="B996" s="52" t="s">
        <v>1920</v>
      </c>
      <c r="C996" s="238" t="s">
        <v>1921</v>
      </c>
      <c r="D996" s="173">
        <v>0</v>
      </c>
      <c r="E996" s="173"/>
      <c r="F996" s="58" t="str">
        <f t="shared" si="169"/>
        <v>-</v>
      </c>
    </row>
    <row r="997" spans="1:6" ht="12.75" customHeight="1" x14ac:dyDescent="0.2">
      <c r="A997" s="57">
        <v>54721</v>
      </c>
      <c r="B997" s="52" t="s">
        <v>1922</v>
      </c>
      <c r="C997" s="238" t="s">
        <v>1923</v>
      </c>
      <c r="D997" s="173">
        <v>0</v>
      </c>
      <c r="E997" s="173"/>
      <c r="F997" s="58" t="str">
        <f t="shared" si="169"/>
        <v>-</v>
      </c>
    </row>
    <row r="998" spans="1:6" ht="12.75" customHeight="1" x14ac:dyDescent="0.2">
      <c r="A998" s="57">
        <v>54722</v>
      </c>
      <c r="B998" s="52" t="s">
        <v>1924</v>
      </c>
      <c r="C998" s="238" t="s">
        <v>1925</v>
      </c>
      <c r="D998" s="173">
        <v>0</v>
      </c>
      <c r="E998" s="173"/>
      <c r="F998" s="58" t="str">
        <f t="shared" si="169"/>
        <v>-</v>
      </c>
    </row>
    <row r="999" spans="1:6" ht="12.75" customHeight="1" x14ac:dyDescent="0.2">
      <c r="A999" s="57">
        <v>54731</v>
      </c>
      <c r="B999" s="52" t="s">
        <v>1926</v>
      </c>
      <c r="C999" s="238" t="s">
        <v>1927</v>
      </c>
      <c r="D999" s="173">
        <v>0</v>
      </c>
      <c r="E999" s="173"/>
      <c r="F999" s="58" t="str">
        <f t="shared" si="169"/>
        <v>-</v>
      </c>
    </row>
    <row r="1000" spans="1:6" ht="12.75" customHeight="1" x14ac:dyDescent="0.2">
      <c r="A1000" s="57">
        <v>54732</v>
      </c>
      <c r="B1000" s="52" t="s">
        <v>1928</v>
      </c>
      <c r="C1000" s="238" t="s">
        <v>1929</v>
      </c>
      <c r="D1000" s="173">
        <v>0</v>
      </c>
      <c r="E1000" s="173"/>
      <c r="F1000" s="58" t="str">
        <f t="shared" si="169"/>
        <v>-</v>
      </c>
    </row>
    <row r="1001" spans="1:6" ht="12.75" customHeight="1" x14ac:dyDescent="0.2">
      <c r="A1001" s="57">
        <v>54741</v>
      </c>
      <c r="B1001" s="52" t="s">
        <v>1930</v>
      </c>
      <c r="C1001" s="238" t="s">
        <v>1931</v>
      </c>
      <c r="D1001" s="173">
        <v>0</v>
      </c>
      <c r="E1001" s="173"/>
      <c r="F1001" s="58" t="str">
        <f t="shared" si="169"/>
        <v>-</v>
      </c>
    </row>
    <row r="1002" spans="1:6" ht="12.75" customHeight="1" x14ac:dyDescent="0.2">
      <c r="A1002" s="57">
        <v>54742</v>
      </c>
      <c r="B1002" s="52" t="s">
        <v>1932</v>
      </c>
      <c r="C1002" s="238" t="s">
        <v>1933</v>
      </c>
      <c r="D1002" s="173">
        <v>0</v>
      </c>
      <c r="E1002" s="173"/>
      <c r="F1002" s="58" t="str">
        <f t="shared" si="169"/>
        <v>-</v>
      </c>
    </row>
    <row r="1003" spans="1:6" ht="24" x14ac:dyDescent="0.2">
      <c r="A1003" s="57">
        <v>54751</v>
      </c>
      <c r="B1003" s="52" t="s">
        <v>1934</v>
      </c>
      <c r="C1003" s="238" t="s">
        <v>1935</v>
      </c>
      <c r="D1003" s="173">
        <v>0</v>
      </c>
      <c r="E1003" s="173"/>
      <c r="F1003" s="58" t="str">
        <f t="shared" si="169"/>
        <v>-</v>
      </c>
    </row>
    <row r="1004" spans="1:6" ht="24" x14ac:dyDescent="0.2">
      <c r="A1004" s="57">
        <v>54752</v>
      </c>
      <c r="B1004" s="52" t="s">
        <v>1936</v>
      </c>
      <c r="C1004" s="238" t="s">
        <v>1937</v>
      </c>
      <c r="D1004" s="173">
        <v>0</v>
      </c>
      <c r="E1004" s="173"/>
      <c r="F1004" s="58" t="str">
        <f t="shared" si="169"/>
        <v>-</v>
      </c>
    </row>
    <row r="1005" spans="1:6" ht="24" x14ac:dyDescent="0.2">
      <c r="A1005" s="57">
        <v>54761</v>
      </c>
      <c r="B1005" s="52" t="s">
        <v>1938</v>
      </c>
      <c r="C1005" s="238" t="s">
        <v>1939</v>
      </c>
      <c r="D1005" s="173">
        <v>0</v>
      </c>
      <c r="E1005" s="173"/>
      <c r="F1005" s="58" t="str">
        <f t="shared" si="169"/>
        <v>-</v>
      </c>
    </row>
    <row r="1006" spans="1:6" ht="24" x14ac:dyDescent="0.2">
      <c r="A1006" s="57">
        <v>54762</v>
      </c>
      <c r="B1006" s="52" t="s">
        <v>1940</v>
      </c>
      <c r="C1006" s="238" t="s">
        <v>1941</v>
      </c>
      <c r="D1006" s="173">
        <v>0</v>
      </c>
      <c r="E1006" s="173"/>
      <c r="F1006" s="58" t="str">
        <f t="shared" si="169"/>
        <v>-</v>
      </c>
    </row>
    <row r="1007" spans="1:6" ht="24" x14ac:dyDescent="0.2">
      <c r="A1007" s="57">
        <v>54771</v>
      </c>
      <c r="B1007" s="52" t="s">
        <v>1942</v>
      </c>
      <c r="C1007" s="238" t="s">
        <v>1943</v>
      </c>
      <c r="D1007" s="173">
        <v>0</v>
      </c>
      <c r="E1007" s="173"/>
      <c r="F1007" s="58" t="str">
        <f t="shared" ref="F1007:F1009" si="172">IF(D1007&lt;&gt;0,IF(E1007/D1007&gt;=100,"&gt;&gt;100",E1007/D1007*100),"-")</f>
        <v>-</v>
      </c>
    </row>
    <row r="1008" spans="1:6" ht="24" x14ac:dyDescent="0.2">
      <c r="A1008" s="57">
        <v>54772</v>
      </c>
      <c r="B1008" s="52" t="s">
        <v>1944</v>
      </c>
      <c r="C1008" s="238" t="s">
        <v>1945</v>
      </c>
      <c r="D1008" s="173">
        <v>0</v>
      </c>
      <c r="E1008" s="173"/>
      <c r="F1008" s="58" t="str">
        <f t="shared" si="172"/>
        <v>-</v>
      </c>
    </row>
    <row r="1009" spans="1:6" ht="24" x14ac:dyDescent="0.2">
      <c r="A1009" s="60">
        <v>55312</v>
      </c>
      <c r="B1009" s="52" t="s">
        <v>1946</v>
      </c>
      <c r="C1009" s="239" t="s">
        <v>1947</v>
      </c>
      <c r="D1009" s="174">
        <v>0</v>
      </c>
      <c r="E1009" s="174"/>
      <c r="F1009" s="62" t="str">
        <f t="shared" si="172"/>
        <v>-</v>
      </c>
    </row>
    <row r="1010" spans="1:6" ht="20.100000000000001" customHeight="1" x14ac:dyDescent="0.2">
      <c r="A1010" s="284" t="s">
        <v>1948</v>
      </c>
      <c r="B1010" s="285"/>
      <c r="C1010" s="35"/>
      <c r="D1010" s="40"/>
      <c r="E1010" s="40"/>
      <c r="F1010" s="41"/>
    </row>
    <row r="1011" spans="1:6" ht="39" customHeight="1" x14ac:dyDescent="0.2">
      <c r="A1011" s="133" t="s">
        <v>1949</v>
      </c>
      <c r="B1011" s="129" t="s">
        <v>8</v>
      </c>
      <c r="C1011" s="153" t="s">
        <v>9</v>
      </c>
      <c r="D1011" s="34" t="s">
        <v>1950</v>
      </c>
      <c r="E1011" s="36" t="s">
        <v>1951</v>
      </c>
      <c r="F1011" s="34" t="s">
        <v>12</v>
      </c>
    </row>
    <row r="1012" spans="1:6" ht="36" x14ac:dyDescent="0.2">
      <c r="A1012" s="240" t="s">
        <v>1952</v>
      </c>
      <c r="B1012" s="234" t="s">
        <v>1953</v>
      </c>
      <c r="C1012" s="241" t="s">
        <v>1954</v>
      </c>
      <c r="D1012" s="242">
        <v>0</v>
      </c>
      <c r="E1012" s="242"/>
      <c r="F1012" s="58" t="str">
        <f t="shared" ref="F1012:F1019" si="173">IF(D1012&lt;&gt;0,IF(E1012/D1012&gt;=100,"&gt;&gt;100",E1012/D1012*100),"-")</f>
        <v>-</v>
      </c>
    </row>
    <row r="1013" spans="1:6" ht="24" x14ac:dyDescent="0.2">
      <c r="A1013" s="57" t="s">
        <v>1955</v>
      </c>
      <c r="B1013" s="52" t="s">
        <v>1956</v>
      </c>
      <c r="C1013" s="238" t="s">
        <v>1955</v>
      </c>
      <c r="D1013" s="243">
        <v>0</v>
      </c>
      <c r="E1013" s="243"/>
      <c r="F1013" s="58" t="str">
        <f t="shared" si="173"/>
        <v>-</v>
      </c>
    </row>
    <row r="1014" spans="1:6" ht="24" x14ac:dyDescent="0.2">
      <c r="A1014" s="57" t="s">
        <v>1957</v>
      </c>
      <c r="B1014" s="52" t="s">
        <v>1958</v>
      </c>
      <c r="C1014" s="238" t="s">
        <v>1957</v>
      </c>
      <c r="D1014" s="243">
        <v>0</v>
      </c>
      <c r="E1014" s="243"/>
      <c r="F1014" s="58" t="str">
        <f t="shared" si="173"/>
        <v>-</v>
      </c>
    </row>
    <row r="1015" spans="1:6" ht="24" x14ac:dyDescent="0.2">
      <c r="A1015" s="57">
        <v>26454</v>
      </c>
      <c r="B1015" s="52" t="s">
        <v>1959</v>
      </c>
      <c r="C1015" s="238" t="s">
        <v>1960</v>
      </c>
      <c r="D1015" s="243">
        <v>0</v>
      </c>
      <c r="E1015" s="243"/>
      <c r="F1015" s="58" t="str">
        <f t="shared" si="173"/>
        <v>-</v>
      </c>
    </row>
    <row r="1016" spans="1:6" ht="12.75" customHeight="1" x14ac:dyDescent="0.2">
      <c r="A1016" s="57" t="s">
        <v>1961</v>
      </c>
      <c r="B1016" s="52" t="s">
        <v>1962</v>
      </c>
      <c r="C1016" s="238" t="s">
        <v>1961</v>
      </c>
      <c r="D1016" s="243">
        <v>0</v>
      </c>
      <c r="E1016" s="243"/>
      <c r="F1016" s="58" t="str">
        <f t="shared" si="173"/>
        <v>-</v>
      </c>
    </row>
    <row r="1017" spans="1:6" ht="36" x14ac:dyDescent="0.2">
      <c r="A1017" s="57" t="s">
        <v>1963</v>
      </c>
      <c r="B1017" s="52" t="s">
        <v>1964</v>
      </c>
      <c r="C1017" s="238" t="s">
        <v>1965</v>
      </c>
      <c r="D1017" s="243">
        <v>0</v>
      </c>
      <c r="E1017" s="243"/>
      <c r="F1017" s="58" t="str">
        <f t="shared" si="173"/>
        <v>-</v>
      </c>
    </row>
    <row r="1018" spans="1:6" ht="12.75" customHeight="1" x14ac:dyDescent="0.2">
      <c r="A1018" s="57" t="s">
        <v>1966</v>
      </c>
      <c r="B1018" s="52" t="s">
        <v>1967</v>
      </c>
      <c r="C1018" s="238" t="s">
        <v>1966</v>
      </c>
      <c r="D1018" s="243">
        <v>0</v>
      </c>
      <c r="E1018" s="243"/>
      <c r="F1018" s="58" t="str">
        <f t="shared" si="173"/>
        <v>-</v>
      </c>
    </row>
    <row r="1019" spans="1:6" ht="24" x14ac:dyDescent="0.2">
      <c r="A1019" s="60">
        <v>26534</v>
      </c>
      <c r="B1019" s="61" t="s">
        <v>1968</v>
      </c>
      <c r="C1019" s="239" t="s">
        <v>1969</v>
      </c>
      <c r="D1019" s="244">
        <v>0</v>
      </c>
      <c r="E1019" s="244"/>
      <c r="F1019" s="62" t="str">
        <f t="shared" si="173"/>
        <v>-</v>
      </c>
    </row>
    <row r="1020" spans="1:6" ht="15" customHeight="1" x14ac:dyDescent="0.2">
      <c r="A1020" s="121"/>
      <c r="B1020" s="144"/>
      <c r="C1020" s="154"/>
      <c r="D1020" s="38"/>
      <c r="E1020" s="38"/>
      <c r="F1020" s="38"/>
    </row>
    <row r="1021" spans="1:6" ht="15" customHeight="1" x14ac:dyDescent="0.2">
      <c r="A1021" s="121"/>
      <c r="B1021" s="144"/>
      <c r="C1021" s="154"/>
      <c r="D1021" s="282"/>
      <c r="E1021" s="283"/>
      <c r="F1021" s="38"/>
    </row>
    <row r="1022" spans="1:6" ht="15" customHeight="1" x14ac:dyDescent="0.2">
      <c r="A1022" s="121"/>
      <c r="B1022" s="144"/>
      <c r="C1022" s="154"/>
      <c r="D1022" s="282"/>
      <c r="E1022" s="283"/>
      <c r="F1022" s="38"/>
    </row>
    <row r="1023" spans="1:6" ht="15" customHeight="1" x14ac:dyDescent="0.2">
      <c r="A1023" s="121"/>
      <c r="B1023" s="144"/>
      <c r="C1023" s="154"/>
      <c r="D1023" s="38"/>
      <c r="E1023" s="38"/>
      <c r="F1023" s="38"/>
    </row>
    <row r="1024" spans="1:6" ht="15" customHeight="1" x14ac:dyDescent="0.2">
      <c r="A1024" s="121"/>
      <c r="B1024" s="144"/>
      <c r="C1024" s="154"/>
      <c r="D1024" s="38"/>
      <c r="E1024" s="38"/>
      <c r="F1024" s="38"/>
    </row>
    <row r="1025" spans="1:6" ht="15" customHeight="1" x14ac:dyDescent="0.2">
      <c r="A1025" s="121"/>
      <c r="B1025" s="144"/>
      <c r="C1025" s="154"/>
      <c r="D1025" s="38"/>
      <c r="E1025" s="38"/>
      <c r="F1025" s="38"/>
    </row>
    <row r="1026" spans="1:6" ht="15" customHeight="1" x14ac:dyDescent="0.2">
      <c r="A1026" s="121"/>
      <c r="B1026" s="144"/>
      <c r="C1026" s="154"/>
      <c r="D1026" s="38"/>
      <c r="E1026" s="38"/>
      <c r="F1026" s="38"/>
    </row>
    <row r="1027" spans="1:6" ht="15" customHeight="1" x14ac:dyDescent="0.2">
      <c r="A1027" s="121"/>
      <c r="B1027" s="144"/>
      <c r="C1027" s="154"/>
      <c r="D1027" s="38"/>
      <c r="E1027" s="38"/>
      <c r="F1027" s="38"/>
    </row>
    <row r="1028" spans="1:6" ht="15" customHeight="1" x14ac:dyDescent="0.2">
      <c r="A1028" s="121"/>
      <c r="B1028" s="144"/>
      <c r="C1028" s="154"/>
      <c r="D1028" s="38"/>
      <c r="E1028" s="38"/>
      <c r="F1028" s="38"/>
    </row>
    <row r="1029" spans="1:6" ht="15" customHeight="1" x14ac:dyDescent="0.2">
      <c r="A1029" s="121"/>
      <c r="B1029" s="144"/>
      <c r="C1029" s="154"/>
      <c r="D1029" s="38"/>
      <c r="E1029" s="38"/>
      <c r="F1029" s="38"/>
    </row>
    <row r="1030" spans="1:6" ht="15" customHeight="1" x14ac:dyDescent="0.2">
      <c r="A1030" s="121"/>
      <c r="B1030" s="144"/>
      <c r="C1030" s="154"/>
      <c r="D1030" s="38"/>
      <c r="E1030" s="38"/>
      <c r="F1030" s="38"/>
    </row>
    <row r="1031" spans="1:6" ht="15" customHeight="1" x14ac:dyDescent="0.2">
      <c r="A1031" s="121"/>
      <c r="B1031" s="144"/>
      <c r="C1031" s="154"/>
      <c r="D1031" s="38"/>
      <c r="E1031" s="38"/>
      <c r="F1031" s="38"/>
    </row>
    <row r="1032" spans="1:6" ht="15" customHeight="1" x14ac:dyDescent="0.2">
      <c r="A1032" s="121"/>
      <c r="B1032" s="144"/>
      <c r="C1032" s="154"/>
      <c r="D1032" s="38"/>
      <c r="E1032" s="38"/>
      <c r="F1032" s="38"/>
    </row>
    <row r="1033" spans="1:6" ht="15" customHeight="1" x14ac:dyDescent="0.2">
      <c r="A1033" s="121"/>
      <c r="B1033" s="144"/>
      <c r="C1033" s="154"/>
      <c r="D1033" s="38"/>
      <c r="E1033" s="38"/>
      <c r="F1033" s="38"/>
    </row>
    <row r="1034" spans="1:6" ht="15" customHeight="1" x14ac:dyDescent="0.2">
      <c r="A1034" s="121"/>
      <c r="B1034" s="144"/>
      <c r="C1034" s="154"/>
      <c r="D1034" s="38"/>
      <c r="E1034" s="38"/>
      <c r="F1034" s="38"/>
    </row>
    <row r="1035" spans="1:6" ht="15" customHeight="1" x14ac:dyDescent="0.2">
      <c r="A1035" s="121"/>
      <c r="B1035" s="144"/>
      <c r="C1035" s="154"/>
      <c r="D1035" s="38"/>
      <c r="E1035" s="38"/>
      <c r="F1035" s="38"/>
    </row>
    <row r="1036" spans="1:6" ht="15" customHeight="1" x14ac:dyDescent="0.2">
      <c r="A1036" s="121"/>
      <c r="B1036" s="144"/>
      <c r="C1036" s="154"/>
      <c r="D1036" s="38"/>
      <c r="E1036" s="38"/>
      <c r="F1036" s="38"/>
    </row>
    <row r="1037" spans="1:6" ht="15" customHeight="1" x14ac:dyDescent="0.2">
      <c r="A1037" s="121"/>
      <c r="B1037" s="144"/>
      <c r="C1037" s="154"/>
      <c r="D1037" s="38"/>
      <c r="E1037" s="38"/>
      <c r="F1037" s="38"/>
    </row>
    <row r="1038" spans="1:6" ht="15" customHeight="1" x14ac:dyDescent="0.2">
      <c r="A1038" s="121"/>
      <c r="B1038" s="144"/>
      <c r="C1038" s="154"/>
      <c r="D1038" s="38"/>
      <c r="E1038" s="38"/>
      <c r="F1038" s="38"/>
    </row>
    <row r="1039" spans="1:6" ht="15" customHeight="1" x14ac:dyDescent="0.2">
      <c r="A1039" s="121"/>
      <c r="B1039" s="144"/>
      <c r="C1039" s="154"/>
      <c r="D1039" s="38"/>
      <c r="E1039" s="38"/>
      <c r="F1039" s="38"/>
    </row>
    <row r="1040" spans="1:6" ht="15" customHeight="1" x14ac:dyDescent="0.2">
      <c r="A1040" s="121"/>
      <c r="B1040" s="144"/>
      <c r="C1040" s="154"/>
      <c r="D1040" s="38"/>
      <c r="E1040" s="38"/>
      <c r="F1040" s="38"/>
    </row>
    <row r="1041" spans="1:6" ht="15" customHeight="1" x14ac:dyDescent="0.2">
      <c r="A1041" s="121"/>
      <c r="B1041" s="144"/>
      <c r="C1041" s="154"/>
      <c r="D1041" s="38"/>
      <c r="E1041" s="38"/>
      <c r="F1041" s="38"/>
    </row>
    <row r="1042" spans="1:6" ht="15" customHeight="1" x14ac:dyDescent="0.2">
      <c r="A1042" s="121"/>
      <c r="B1042" s="144"/>
      <c r="C1042" s="154"/>
      <c r="D1042" s="38"/>
      <c r="E1042" s="38"/>
      <c r="F1042" s="38"/>
    </row>
    <row r="1043" spans="1:6" ht="15" customHeight="1" x14ac:dyDescent="0.2">
      <c r="A1043" s="121"/>
      <c r="B1043" s="144"/>
      <c r="C1043" s="154"/>
      <c r="D1043" s="38"/>
      <c r="E1043" s="38"/>
      <c r="F1043" s="38"/>
    </row>
    <row r="1044" spans="1:6" ht="15" customHeight="1" x14ac:dyDescent="0.2">
      <c r="A1044" s="121"/>
      <c r="B1044" s="144"/>
      <c r="C1044" s="154"/>
      <c r="D1044" s="38"/>
      <c r="E1044" s="38"/>
      <c r="F1044" s="38"/>
    </row>
    <row r="1045" spans="1:6" ht="15" customHeight="1" x14ac:dyDescent="0.2">
      <c r="A1045" s="121"/>
      <c r="B1045" s="144"/>
      <c r="C1045" s="154"/>
      <c r="D1045" s="38"/>
      <c r="E1045" s="38"/>
      <c r="F1045" s="38"/>
    </row>
    <row r="1046" spans="1:6" ht="15" customHeight="1" x14ac:dyDescent="0.2">
      <c r="A1046" s="121"/>
      <c r="B1046" s="144"/>
      <c r="C1046" s="154"/>
      <c r="D1046" s="38"/>
      <c r="E1046" s="38"/>
      <c r="F1046" s="38"/>
    </row>
    <row r="1047" spans="1:6" ht="15" customHeight="1" x14ac:dyDescent="0.2">
      <c r="A1047" s="121"/>
      <c r="B1047" s="144"/>
      <c r="C1047" s="154"/>
      <c r="D1047" s="38"/>
      <c r="E1047" s="38"/>
      <c r="F1047" s="38"/>
    </row>
    <row r="1048" spans="1:6" ht="15" customHeight="1" x14ac:dyDescent="0.2">
      <c r="A1048" s="121"/>
      <c r="B1048" s="144"/>
      <c r="C1048" s="154"/>
      <c r="D1048" s="38"/>
      <c r="E1048" s="38"/>
      <c r="F1048" s="38"/>
    </row>
    <row r="1049" spans="1:6" ht="15" customHeight="1" x14ac:dyDescent="0.2">
      <c r="A1049" s="121"/>
      <c r="B1049" s="144"/>
      <c r="C1049" s="154"/>
      <c r="D1049" s="38"/>
      <c r="E1049" s="38"/>
      <c r="F1049" s="38"/>
    </row>
    <row r="1050" spans="1:6" ht="15" customHeight="1" x14ac:dyDescent="0.2">
      <c r="A1050" s="121"/>
      <c r="B1050" s="144"/>
      <c r="C1050" s="154"/>
      <c r="D1050" s="38"/>
      <c r="E1050" s="38"/>
      <c r="F1050" s="38"/>
    </row>
    <row r="1051" spans="1:6" ht="15" customHeight="1" x14ac:dyDescent="0.2">
      <c r="A1051" s="121"/>
      <c r="B1051" s="144"/>
      <c r="C1051" s="154"/>
      <c r="D1051" s="38"/>
      <c r="E1051" s="38"/>
      <c r="F1051" s="38"/>
    </row>
    <row r="1052" spans="1:6" ht="15" customHeight="1" x14ac:dyDescent="0.2">
      <c r="A1052" s="121"/>
      <c r="B1052" s="144"/>
      <c r="C1052" s="154"/>
      <c r="D1052" s="38"/>
      <c r="E1052" s="38"/>
      <c r="F1052" s="38"/>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50" customWidth="1"/>
    <col min="2" max="2" width="60.7109375" style="168" customWidth="1"/>
    <col min="3" max="3" width="12.7109375" style="150" customWidth="1"/>
    <col min="4" max="5" width="14.7109375" style="55" customWidth="1"/>
    <col min="6" max="6" width="8.7109375" style="55" customWidth="1"/>
    <col min="7" max="7" width="8" style="54" customWidth="1"/>
    <col min="8" max="8" width="8.28515625" style="279" customWidth="1"/>
    <col min="9" max="23" width="8" style="54" customWidth="1"/>
    <col min="24" max="31" width="14.42578125" style="54" customWidth="1"/>
    <col min="32" max="16384" width="14.42578125" style="54"/>
  </cols>
  <sheetData>
    <row r="1" spans="1:24" s="33" customFormat="1" ht="44.25" customHeight="1" x14ac:dyDescent="0.2">
      <c r="A1" s="231" t="s">
        <v>0</v>
      </c>
      <c r="B1" s="271"/>
      <c r="C1" s="231" t="s">
        <v>2</v>
      </c>
      <c r="D1" s="272"/>
      <c r="E1" s="231" t="s">
        <v>4</v>
      </c>
      <c r="F1" s="273"/>
      <c r="H1" s="275"/>
    </row>
    <row r="2" spans="1:24" ht="50.1" customHeight="1" x14ac:dyDescent="0.2">
      <c r="A2" s="290" t="s">
        <v>1971</v>
      </c>
      <c r="B2" s="291"/>
      <c r="C2" s="291"/>
      <c r="D2" s="291"/>
      <c r="E2" s="291"/>
      <c r="F2" s="291"/>
      <c r="G2" s="53"/>
      <c r="H2" s="276"/>
      <c r="I2" s="53"/>
      <c r="J2" s="53"/>
      <c r="K2" s="53"/>
      <c r="L2" s="53"/>
      <c r="M2" s="53"/>
      <c r="N2" s="53"/>
      <c r="O2" s="53"/>
      <c r="P2" s="53"/>
      <c r="Q2" s="53"/>
      <c r="R2" s="53"/>
      <c r="S2" s="53"/>
      <c r="T2" s="53"/>
      <c r="U2" s="53"/>
      <c r="V2" s="53"/>
      <c r="W2" s="53"/>
    </row>
    <row r="3" spans="1:24" s="158" customFormat="1" ht="48" customHeight="1" x14ac:dyDescent="0.2">
      <c r="A3" s="264" t="s">
        <v>7</v>
      </c>
      <c r="B3" s="265" t="s">
        <v>8</v>
      </c>
      <c r="C3" s="266" t="s">
        <v>9</v>
      </c>
      <c r="D3" s="267" t="s">
        <v>1975</v>
      </c>
      <c r="E3" s="265" t="s">
        <v>1976</v>
      </c>
      <c r="F3" s="268" t="s">
        <v>12</v>
      </c>
      <c r="H3" s="277"/>
    </row>
    <row r="4" spans="1:24" s="157" customFormat="1" ht="12" customHeight="1" x14ac:dyDescent="0.2">
      <c r="A4" s="190">
        <v>1</v>
      </c>
      <c r="B4" s="191">
        <v>2</v>
      </c>
      <c r="C4" s="192" t="s">
        <v>13</v>
      </c>
      <c r="D4" s="192">
        <v>4</v>
      </c>
      <c r="E4" s="195">
        <v>5</v>
      </c>
      <c r="F4" s="193">
        <v>6</v>
      </c>
      <c r="G4" s="156"/>
      <c r="H4" s="156"/>
      <c r="I4" s="156"/>
      <c r="J4" s="156"/>
      <c r="K4" s="156"/>
      <c r="L4" s="156"/>
      <c r="M4" s="156"/>
      <c r="N4" s="156"/>
      <c r="O4" s="156"/>
      <c r="P4" s="156"/>
      <c r="Q4" s="156"/>
      <c r="R4" s="156"/>
      <c r="S4" s="156"/>
      <c r="T4" s="156"/>
      <c r="U4" s="156"/>
      <c r="V4" s="156"/>
      <c r="W4" s="156"/>
      <c r="X4" s="156"/>
    </row>
    <row r="5" spans="1:24" s="33" customFormat="1" ht="20.100000000000001" customHeight="1" x14ac:dyDescent="0.2">
      <c r="A5" s="293" t="s">
        <v>2116</v>
      </c>
      <c r="B5" s="294"/>
      <c r="C5" s="196"/>
      <c r="D5" s="197"/>
      <c r="E5" s="197"/>
      <c r="F5" s="198"/>
      <c r="G5" s="29"/>
      <c r="H5" s="278"/>
      <c r="I5" s="29"/>
      <c r="J5" s="29"/>
      <c r="K5" s="29"/>
      <c r="L5" s="29"/>
      <c r="M5" s="29"/>
      <c r="N5" s="29"/>
      <c r="O5" s="29"/>
      <c r="P5" s="29"/>
      <c r="Q5" s="29"/>
      <c r="R5" s="29"/>
      <c r="S5" s="29"/>
      <c r="T5" s="29"/>
      <c r="U5" s="29"/>
      <c r="V5" s="29"/>
      <c r="W5" s="29"/>
    </row>
    <row r="6" spans="1:24" ht="12.75" customHeight="1" x14ac:dyDescent="0.2">
      <c r="A6" s="159"/>
      <c r="B6" s="160" t="s">
        <v>2117</v>
      </c>
      <c r="C6" s="227" t="s">
        <v>2118</v>
      </c>
      <c r="D6" s="161">
        <f t="shared" ref="D6:E6" si="0">D7+D69</f>
        <v>0</v>
      </c>
      <c r="E6" s="161">
        <f t="shared" si="0"/>
        <v>0</v>
      </c>
      <c r="F6" s="162" t="str">
        <f t="shared" ref="F6:F297" si="1">IF(D6&gt;0,IF(E6/D6&gt;=100,"&gt;&gt;100",E6/D6*100),"-")</f>
        <v>-</v>
      </c>
      <c r="G6" s="53"/>
      <c r="H6" s="276"/>
      <c r="I6" s="53"/>
      <c r="J6" s="53"/>
      <c r="K6" s="53"/>
      <c r="L6" s="53"/>
      <c r="M6" s="53"/>
      <c r="N6" s="53"/>
      <c r="O6" s="53"/>
      <c r="P6" s="53"/>
      <c r="Q6" s="53"/>
      <c r="R6" s="53"/>
      <c r="S6" s="53"/>
      <c r="T6" s="53"/>
      <c r="U6" s="53"/>
      <c r="V6" s="53"/>
      <c r="W6" s="53"/>
    </row>
    <row r="7" spans="1:24" ht="12.75" customHeight="1" x14ac:dyDescent="0.2">
      <c r="A7" s="57">
        <v>0</v>
      </c>
      <c r="B7" s="52" t="s">
        <v>2119</v>
      </c>
      <c r="C7" s="115" t="s">
        <v>2120</v>
      </c>
      <c r="D7" s="66">
        <f t="shared" ref="D7:E7" si="2">D8+D12+D51+D52+D56+D63</f>
        <v>0</v>
      </c>
      <c r="E7" s="66">
        <f t="shared" si="2"/>
        <v>0</v>
      </c>
      <c r="F7" s="58" t="str">
        <f t="shared" si="1"/>
        <v>-</v>
      </c>
      <c r="G7" s="53"/>
      <c r="H7" s="276"/>
      <c r="I7" s="53"/>
      <c r="J7" s="53"/>
      <c r="K7" s="53"/>
      <c r="L7" s="53"/>
      <c r="M7" s="53"/>
      <c r="N7" s="53"/>
      <c r="O7" s="53"/>
      <c r="P7" s="53"/>
      <c r="Q7" s="53"/>
      <c r="R7" s="53"/>
      <c r="S7" s="53"/>
      <c r="T7" s="53"/>
      <c r="U7" s="53"/>
      <c r="V7" s="53"/>
      <c r="W7" s="53"/>
    </row>
    <row r="8" spans="1:24" ht="12.75" customHeight="1" x14ac:dyDescent="0.2">
      <c r="A8" s="57" t="s">
        <v>2121</v>
      </c>
      <c r="B8" s="52" t="s">
        <v>2122</v>
      </c>
      <c r="C8" s="115" t="s">
        <v>2121</v>
      </c>
      <c r="D8" s="66">
        <f>D9+D10-D11</f>
        <v>0</v>
      </c>
      <c r="E8" s="66">
        <f>E9+E10-E11</f>
        <v>0</v>
      </c>
      <c r="F8" s="58" t="str">
        <f t="shared" si="1"/>
        <v>-</v>
      </c>
      <c r="G8" s="53"/>
      <c r="H8" s="276"/>
      <c r="I8" s="53"/>
      <c r="J8" s="53"/>
      <c r="K8" s="53"/>
      <c r="L8" s="53"/>
      <c r="M8" s="53"/>
      <c r="N8" s="53"/>
      <c r="O8" s="53"/>
      <c r="P8" s="53"/>
      <c r="Q8" s="53"/>
      <c r="R8" s="53"/>
      <c r="S8" s="53"/>
      <c r="T8" s="53"/>
      <c r="U8" s="53"/>
      <c r="V8" s="53"/>
      <c r="W8" s="53"/>
    </row>
    <row r="9" spans="1:24" ht="12.75" customHeight="1" x14ac:dyDescent="0.2">
      <c r="A9" s="57" t="s">
        <v>2123</v>
      </c>
      <c r="B9" s="52" t="s">
        <v>2124</v>
      </c>
      <c r="C9" s="115" t="s">
        <v>2123</v>
      </c>
      <c r="D9" s="173"/>
      <c r="E9" s="173"/>
      <c r="F9" s="58" t="str">
        <f t="shared" si="1"/>
        <v>-</v>
      </c>
      <c r="G9" s="53"/>
      <c r="H9" s="276"/>
      <c r="I9" s="53"/>
      <c r="J9" s="53"/>
      <c r="K9" s="53"/>
      <c r="L9" s="53"/>
      <c r="M9" s="53"/>
      <c r="N9" s="53"/>
      <c r="O9" s="53"/>
      <c r="P9" s="53"/>
      <c r="Q9" s="53"/>
      <c r="R9" s="53"/>
      <c r="S9" s="53"/>
      <c r="T9" s="53"/>
      <c r="U9" s="53"/>
      <c r="V9" s="53"/>
      <c r="W9" s="53"/>
    </row>
    <row r="10" spans="1:24" ht="12.75" customHeight="1" x14ac:dyDescent="0.2">
      <c r="A10" s="57" t="s">
        <v>2125</v>
      </c>
      <c r="B10" s="52" t="s">
        <v>2126</v>
      </c>
      <c r="C10" s="115" t="s">
        <v>2125</v>
      </c>
      <c r="D10" s="173"/>
      <c r="E10" s="173"/>
      <c r="F10" s="58" t="str">
        <f t="shared" si="1"/>
        <v>-</v>
      </c>
      <c r="G10" s="53"/>
      <c r="H10" s="276"/>
      <c r="I10" s="53"/>
      <c r="J10" s="53"/>
      <c r="K10" s="53"/>
      <c r="L10" s="53"/>
      <c r="M10" s="53"/>
      <c r="N10" s="53"/>
      <c r="O10" s="53"/>
      <c r="P10" s="53"/>
      <c r="Q10" s="53"/>
      <c r="R10" s="53"/>
      <c r="S10" s="53"/>
      <c r="T10" s="53"/>
      <c r="U10" s="53"/>
      <c r="V10" s="53"/>
      <c r="W10" s="53"/>
    </row>
    <row r="11" spans="1:24" ht="12.75" customHeight="1" x14ac:dyDescent="0.2">
      <c r="A11" s="57" t="s">
        <v>2127</v>
      </c>
      <c r="B11" s="52" t="s">
        <v>2128</v>
      </c>
      <c r="C11" s="115" t="s">
        <v>2127</v>
      </c>
      <c r="D11" s="173"/>
      <c r="E11" s="173"/>
      <c r="F11" s="58" t="str">
        <f t="shared" si="1"/>
        <v>-</v>
      </c>
      <c r="G11" s="53"/>
      <c r="H11" s="276"/>
      <c r="I11" s="53"/>
      <c r="J11" s="53"/>
      <c r="K11" s="53"/>
      <c r="L11" s="53"/>
      <c r="M11" s="53"/>
      <c r="N11" s="53"/>
      <c r="O11" s="53"/>
      <c r="P11" s="53"/>
      <c r="Q11" s="53"/>
      <c r="R11" s="53"/>
      <c r="S11" s="53"/>
      <c r="T11" s="53"/>
      <c r="U11" s="53"/>
      <c r="V11" s="53"/>
      <c r="W11" s="53"/>
    </row>
    <row r="12" spans="1:24" ht="24" x14ac:dyDescent="0.2">
      <c r="A12" s="57" t="s">
        <v>2129</v>
      </c>
      <c r="B12" s="52" t="s">
        <v>2130</v>
      </c>
      <c r="C12" s="115" t="s">
        <v>2129</v>
      </c>
      <c r="D12" s="66">
        <f t="shared" ref="D12:E12" si="3">D13+D19+D29+D35+D41+D45</f>
        <v>0</v>
      </c>
      <c r="E12" s="66">
        <f t="shared" si="3"/>
        <v>0</v>
      </c>
      <c r="F12" s="58" t="str">
        <f t="shared" si="1"/>
        <v>-</v>
      </c>
      <c r="G12" s="53"/>
      <c r="H12" s="276"/>
      <c r="I12" s="53"/>
      <c r="J12" s="53"/>
      <c r="K12" s="53"/>
      <c r="L12" s="53"/>
      <c r="M12" s="53"/>
      <c r="N12" s="53"/>
      <c r="O12" s="53"/>
      <c r="P12" s="53"/>
      <c r="Q12" s="53"/>
      <c r="R12" s="53"/>
      <c r="S12" s="53"/>
      <c r="T12" s="53"/>
      <c r="U12" s="53"/>
      <c r="V12" s="53"/>
      <c r="W12" s="53"/>
    </row>
    <row r="13" spans="1:24" ht="12.75" customHeight="1" x14ac:dyDescent="0.2">
      <c r="A13" s="59" t="s">
        <v>2131</v>
      </c>
      <c r="B13" s="52" t="s">
        <v>2132</v>
      </c>
      <c r="C13" s="115" t="s">
        <v>2131</v>
      </c>
      <c r="D13" s="66">
        <f t="shared" ref="D13:E13" si="4">SUM(D14:D17)-D18</f>
        <v>0</v>
      </c>
      <c r="E13" s="66">
        <f t="shared" si="4"/>
        <v>0</v>
      </c>
      <c r="F13" s="58" t="str">
        <f t="shared" si="1"/>
        <v>-</v>
      </c>
      <c r="G13" s="53"/>
      <c r="H13" s="276"/>
      <c r="I13" s="53"/>
      <c r="J13" s="53"/>
      <c r="K13" s="53"/>
      <c r="L13" s="53"/>
      <c r="M13" s="53"/>
      <c r="N13" s="53"/>
      <c r="O13" s="53"/>
      <c r="P13" s="53"/>
      <c r="Q13" s="53"/>
      <c r="R13" s="53"/>
      <c r="S13" s="53"/>
      <c r="T13" s="53"/>
      <c r="U13" s="53"/>
      <c r="V13" s="53"/>
      <c r="W13" s="53"/>
    </row>
    <row r="14" spans="1:24" ht="12.75" customHeight="1" x14ac:dyDescent="0.2">
      <c r="A14" s="57" t="s">
        <v>2133</v>
      </c>
      <c r="B14" s="52" t="s">
        <v>638</v>
      </c>
      <c r="C14" s="115" t="s">
        <v>2133</v>
      </c>
      <c r="D14" s="173"/>
      <c r="E14" s="173"/>
      <c r="F14" s="58" t="str">
        <f t="shared" si="1"/>
        <v>-</v>
      </c>
      <c r="G14" s="53"/>
      <c r="H14" s="276"/>
      <c r="I14" s="53"/>
      <c r="J14" s="53"/>
      <c r="K14" s="53"/>
      <c r="L14" s="53"/>
      <c r="M14" s="53"/>
      <c r="N14" s="53"/>
      <c r="O14" s="53"/>
      <c r="P14" s="53"/>
      <c r="Q14" s="53"/>
      <c r="R14" s="53"/>
      <c r="S14" s="53"/>
      <c r="T14" s="53"/>
      <c r="U14" s="53"/>
      <c r="V14" s="53"/>
      <c r="W14" s="53"/>
    </row>
    <row r="15" spans="1:24" ht="12.75" customHeight="1" x14ac:dyDescent="0.2">
      <c r="A15" s="57" t="s">
        <v>2134</v>
      </c>
      <c r="B15" s="52" t="s">
        <v>640</v>
      </c>
      <c r="C15" s="115" t="s">
        <v>2134</v>
      </c>
      <c r="D15" s="173"/>
      <c r="E15" s="173"/>
      <c r="F15" s="58" t="str">
        <f t="shared" si="1"/>
        <v>-</v>
      </c>
      <c r="G15" s="53"/>
      <c r="H15" s="276"/>
      <c r="I15" s="53"/>
      <c r="J15" s="53"/>
      <c r="K15" s="53"/>
      <c r="L15" s="53"/>
      <c r="M15" s="53"/>
      <c r="N15" s="53"/>
      <c r="O15" s="53"/>
      <c r="P15" s="53"/>
      <c r="Q15" s="53"/>
      <c r="R15" s="53"/>
      <c r="S15" s="53"/>
      <c r="T15" s="53"/>
      <c r="U15" s="53"/>
      <c r="V15" s="53"/>
      <c r="W15" s="53"/>
    </row>
    <row r="16" spans="1:24" ht="12.75" customHeight="1" x14ac:dyDescent="0.2">
      <c r="A16" s="57" t="s">
        <v>2135</v>
      </c>
      <c r="B16" s="52" t="s">
        <v>642</v>
      </c>
      <c r="C16" s="115" t="s">
        <v>2135</v>
      </c>
      <c r="D16" s="173"/>
      <c r="E16" s="173"/>
      <c r="F16" s="58" t="str">
        <f t="shared" si="1"/>
        <v>-</v>
      </c>
      <c r="G16" s="53"/>
      <c r="H16" s="276"/>
      <c r="I16" s="53"/>
      <c r="J16" s="53"/>
      <c r="K16" s="53"/>
      <c r="L16" s="53"/>
      <c r="M16" s="53"/>
      <c r="N16" s="53"/>
      <c r="O16" s="53"/>
      <c r="P16" s="53"/>
      <c r="Q16" s="53"/>
      <c r="R16" s="53"/>
      <c r="S16" s="53"/>
      <c r="T16" s="53"/>
      <c r="U16" s="53"/>
      <c r="V16" s="53"/>
      <c r="W16" s="53"/>
    </row>
    <row r="17" spans="1:23" ht="12.75" customHeight="1" x14ac:dyDescent="0.2">
      <c r="A17" s="57" t="s">
        <v>2136</v>
      </c>
      <c r="B17" s="52" t="s">
        <v>644</v>
      </c>
      <c r="C17" s="115" t="s">
        <v>2136</v>
      </c>
      <c r="D17" s="173"/>
      <c r="E17" s="173"/>
      <c r="F17" s="58" t="str">
        <f t="shared" si="1"/>
        <v>-</v>
      </c>
      <c r="G17" s="53"/>
      <c r="H17" s="276"/>
      <c r="I17" s="53"/>
      <c r="J17" s="53"/>
      <c r="K17" s="53"/>
      <c r="L17" s="53"/>
      <c r="M17" s="53"/>
      <c r="N17" s="53"/>
      <c r="O17" s="53"/>
      <c r="P17" s="53"/>
      <c r="Q17" s="53"/>
      <c r="R17" s="53"/>
      <c r="S17" s="53"/>
      <c r="T17" s="53"/>
      <c r="U17" s="53"/>
      <c r="V17" s="53"/>
      <c r="W17" s="53"/>
    </row>
    <row r="18" spans="1:23" ht="12.75" customHeight="1" x14ac:dyDescent="0.2">
      <c r="A18" s="57" t="s">
        <v>2137</v>
      </c>
      <c r="B18" s="52" t="s">
        <v>2138</v>
      </c>
      <c r="C18" s="115" t="s">
        <v>2137</v>
      </c>
      <c r="D18" s="173"/>
      <c r="E18" s="173"/>
      <c r="F18" s="58" t="str">
        <f t="shared" si="1"/>
        <v>-</v>
      </c>
      <c r="G18" s="53"/>
      <c r="H18" s="276"/>
      <c r="I18" s="53"/>
      <c r="J18" s="53"/>
      <c r="K18" s="53"/>
      <c r="L18" s="53"/>
      <c r="M18" s="53"/>
      <c r="N18" s="53"/>
      <c r="O18" s="53"/>
      <c r="P18" s="53"/>
      <c r="Q18" s="53"/>
      <c r="R18" s="53"/>
      <c r="S18" s="53"/>
      <c r="T18" s="53"/>
      <c r="U18" s="53"/>
      <c r="V18" s="53"/>
      <c r="W18" s="53"/>
    </row>
    <row r="19" spans="1:23" ht="12.75" customHeight="1" x14ac:dyDescent="0.2">
      <c r="A19" s="59" t="s">
        <v>2139</v>
      </c>
      <c r="B19" s="52" t="s">
        <v>2140</v>
      </c>
      <c r="C19" s="115" t="s">
        <v>2139</v>
      </c>
      <c r="D19" s="66">
        <f t="shared" ref="D19:E19" si="5">SUM(D20:D27)-D28</f>
        <v>0</v>
      </c>
      <c r="E19" s="66">
        <f t="shared" si="5"/>
        <v>0</v>
      </c>
      <c r="F19" s="58" t="str">
        <f t="shared" si="1"/>
        <v>-</v>
      </c>
      <c r="G19" s="53"/>
      <c r="H19" s="276"/>
      <c r="I19" s="53"/>
      <c r="J19" s="53"/>
      <c r="K19" s="53"/>
      <c r="L19" s="53"/>
      <c r="M19" s="53"/>
      <c r="N19" s="53"/>
      <c r="O19" s="53"/>
      <c r="P19" s="53"/>
      <c r="Q19" s="53"/>
      <c r="R19" s="53"/>
      <c r="S19" s="53"/>
      <c r="T19" s="53"/>
      <c r="U19" s="53"/>
      <c r="V19" s="53"/>
      <c r="W19" s="53"/>
    </row>
    <row r="20" spans="1:23" ht="12.75" customHeight="1" x14ac:dyDescent="0.2">
      <c r="A20" s="57" t="s">
        <v>2141</v>
      </c>
      <c r="B20" s="52" t="s">
        <v>648</v>
      </c>
      <c r="C20" s="115" t="s">
        <v>2141</v>
      </c>
      <c r="D20" s="173"/>
      <c r="E20" s="173"/>
      <c r="F20" s="58" t="str">
        <f t="shared" si="1"/>
        <v>-</v>
      </c>
      <c r="G20" s="53"/>
      <c r="H20" s="276"/>
      <c r="I20" s="53"/>
      <c r="J20" s="53"/>
      <c r="K20" s="53"/>
      <c r="L20" s="53"/>
      <c r="M20" s="53"/>
      <c r="N20" s="53"/>
      <c r="O20" s="53"/>
      <c r="P20" s="53"/>
      <c r="Q20" s="53"/>
      <c r="R20" s="53"/>
      <c r="S20" s="53"/>
      <c r="T20" s="53"/>
      <c r="U20" s="53"/>
      <c r="V20" s="53"/>
      <c r="W20" s="53"/>
    </row>
    <row r="21" spans="1:23" ht="12.75" customHeight="1" x14ac:dyDescent="0.2">
      <c r="A21" s="57" t="s">
        <v>2142</v>
      </c>
      <c r="B21" s="52" t="s">
        <v>741</v>
      </c>
      <c r="C21" s="115" t="s">
        <v>2142</v>
      </c>
      <c r="D21" s="173"/>
      <c r="E21" s="173"/>
      <c r="F21" s="58" t="str">
        <f t="shared" si="1"/>
        <v>-</v>
      </c>
      <c r="G21" s="53"/>
      <c r="H21" s="276"/>
      <c r="I21" s="53"/>
      <c r="J21" s="53"/>
      <c r="K21" s="53"/>
      <c r="L21" s="53"/>
      <c r="M21" s="53"/>
      <c r="N21" s="53"/>
      <c r="O21" s="53"/>
      <c r="P21" s="53"/>
      <c r="Q21" s="53"/>
      <c r="R21" s="53"/>
      <c r="S21" s="53"/>
      <c r="T21" s="53"/>
      <c r="U21" s="53"/>
      <c r="V21" s="53"/>
      <c r="W21" s="53"/>
    </row>
    <row r="22" spans="1:23" ht="12.75" customHeight="1" x14ac:dyDescent="0.2">
      <c r="A22" s="57" t="s">
        <v>2143</v>
      </c>
      <c r="B22" s="52" t="s">
        <v>652</v>
      </c>
      <c r="C22" s="115" t="s">
        <v>2143</v>
      </c>
      <c r="D22" s="173"/>
      <c r="E22" s="173"/>
      <c r="F22" s="58" t="str">
        <f t="shared" si="1"/>
        <v>-</v>
      </c>
      <c r="G22" s="53"/>
      <c r="H22" s="276"/>
      <c r="I22" s="53"/>
      <c r="J22" s="53"/>
      <c r="K22" s="53"/>
      <c r="L22" s="53"/>
      <c r="M22" s="53"/>
      <c r="N22" s="53"/>
      <c r="O22" s="53"/>
      <c r="P22" s="53"/>
      <c r="Q22" s="53"/>
      <c r="R22" s="53"/>
      <c r="S22" s="53"/>
      <c r="T22" s="53"/>
      <c r="U22" s="53"/>
      <c r="V22" s="53"/>
      <c r="W22" s="53"/>
    </row>
    <row r="23" spans="1:23" ht="12.75" customHeight="1" x14ac:dyDescent="0.2">
      <c r="A23" s="57" t="s">
        <v>2144</v>
      </c>
      <c r="B23" s="52" t="s">
        <v>654</v>
      </c>
      <c r="C23" s="115" t="s">
        <v>2144</v>
      </c>
      <c r="D23" s="173"/>
      <c r="E23" s="173"/>
      <c r="F23" s="58" t="str">
        <f t="shared" si="1"/>
        <v>-</v>
      </c>
      <c r="G23" s="53"/>
      <c r="H23" s="276"/>
      <c r="I23" s="53"/>
      <c r="J23" s="53"/>
      <c r="K23" s="53"/>
      <c r="L23" s="53"/>
      <c r="M23" s="53"/>
      <c r="N23" s="53"/>
      <c r="O23" s="53"/>
      <c r="P23" s="53"/>
      <c r="Q23" s="53"/>
      <c r="R23" s="53"/>
      <c r="S23" s="53"/>
      <c r="T23" s="53"/>
      <c r="U23" s="53"/>
      <c r="V23" s="53"/>
      <c r="W23" s="53"/>
    </row>
    <row r="24" spans="1:23" ht="12.75" customHeight="1" x14ac:dyDescent="0.2">
      <c r="A24" s="57" t="s">
        <v>2145</v>
      </c>
      <c r="B24" s="52" t="s">
        <v>2146</v>
      </c>
      <c r="C24" s="115" t="s">
        <v>2145</v>
      </c>
      <c r="D24" s="173"/>
      <c r="E24" s="173"/>
      <c r="F24" s="58" t="str">
        <f t="shared" si="1"/>
        <v>-</v>
      </c>
      <c r="G24" s="53"/>
      <c r="H24" s="276"/>
      <c r="I24" s="53"/>
      <c r="J24" s="53"/>
      <c r="K24" s="53"/>
      <c r="L24" s="53"/>
      <c r="M24" s="53"/>
      <c r="N24" s="53"/>
      <c r="O24" s="53"/>
      <c r="P24" s="53"/>
      <c r="Q24" s="53"/>
      <c r="R24" s="53"/>
      <c r="S24" s="53"/>
      <c r="T24" s="53"/>
      <c r="U24" s="53"/>
      <c r="V24" s="53"/>
      <c r="W24" s="53"/>
    </row>
    <row r="25" spans="1:23" ht="12.75" customHeight="1" x14ac:dyDescent="0.2">
      <c r="A25" s="57" t="s">
        <v>2147</v>
      </c>
      <c r="B25" s="52" t="s">
        <v>658</v>
      </c>
      <c r="C25" s="115" t="s">
        <v>2147</v>
      </c>
      <c r="D25" s="173"/>
      <c r="E25" s="173"/>
      <c r="F25" s="58" t="str">
        <f t="shared" si="1"/>
        <v>-</v>
      </c>
      <c r="G25" s="53"/>
      <c r="H25" s="276"/>
      <c r="I25" s="53"/>
      <c r="J25" s="53"/>
      <c r="K25" s="53"/>
      <c r="L25" s="53"/>
      <c r="M25" s="53"/>
      <c r="N25" s="53"/>
      <c r="O25" s="53"/>
      <c r="P25" s="53"/>
      <c r="Q25" s="53"/>
      <c r="R25" s="53"/>
      <c r="S25" s="53"/>
      <c r="T25" s="53"/>
      <c r="U25" s="53"/>
      <c r="V25" s="53"/>
      <c r="W25" s="53"/>
    </row>
    <row r="26" spans="1:23" ht="12.75" customHeight="1" x14ac:dyDescent="0.2">
      <c r="A26" s="57" t="s">
        <v>2148</v>
      </c>
      <c r="B26" s="52" t="s">
        <v>660</v>
      </c>
      <c r="C26" s="115" t="s">
        <v>2148</v>
      </c>
      <c r="D26" s="173"/>
      <c r="E26" s="173"/>
      <c r="F26" s="58" t="str">
        <f t="shared" si="1"/>
        <v>-</v>
      </c>
      <c r="G26" s="53"/>
      <c r="H26" s="276"/>
      <c r="I26" s="53"/>
      <c r="J26" s="53"/>
      <c r="K26" s="53"/>
      <c r="L26" s="53"/>
      <c r="M26" s="53"/>
      <c r="N26" s="53"/>
      <c r="O26" s="53"/>
      <c r="P26" s="53"/>
      <c r="Q26" s="53"/>
      <c r="R26" s="53"/>
      <c r="S26" s="53"/>
      <c r="T26" s="53"/>
      <c r="U26" s="53"/>
      <c r="V26" s="53"/>
      <c r="W26" s="53"/>
    </row>
    <row r="27" spans="1:23" ht="12.75" customHeight="1" x14ac:dyDescent="0.2">
      <c r="A27" s="57" t="s">
        <v>2149</v>
      </c>
      <c r="B27" s="52" t="s">
        <v>663</v>
      </c>
      <c r="C27" s="115" t="s">
        <v>2149</v>
      </c>
      <c r="D27" s="173"/>
      <c r="E27" s="173"/>
      <c r="F27" s="58" t="str">
        <f t="shared" si="1"/>
        <v>-</v>
      </c>
      <c r="G27" s="53"/>
      <c r="H27" s="276"/>
      <c r="I27" s="53"/>
      <c r="J27" s="53"/>
      <c r="K27" s="53"/>
      <c r="L27" s="53"/>
      <c r="M27" s="53"/>
      <c r="N27" s="53"/>
      <c r="O27" s="53"/>
      <c r="P27" s="53"/>
      <c r="Q27" s="53"/>
      <c r="R27" s="53"/>
      <c r="S27" s="53"/>
      <c r="T27" s="53"/>
      <c r="U27" s="53"/>
      <c r="V27" s="53"/>
      <c r="W27" s="53"/>
    </row>
    <row r="28" spans="1:23" ht="12.75" customHeight="1" x14ac:dyDescent="0.2">
      <c r="A28" s="57" t="s">
        <v>2150</v>
      </c>
      <c r="B28" s="52" t="s">
        <v>2151</v>
      </c>
      <c r="C28" s="115" t="s">
        <v>2150</v>
      </c>
      <c r="D28" s="173"/>
      <c r="E28" s="173"/>
      <c r="F28" s="58" t="str">
        <f t="shared" si="1"/>
        <v>-</v>
      </c>
      <c r="G28" s="53"/>
      <c r="H28" s="276"/>
      <c r="I28" s="53"/>
      <c r="J28" s="53"/>
      <c r="K28" s="53"/>
      <c r="L28" s="53"/>
      <c r="M28" s="53"/>
      <c r="N28" s="53"/>
      <c r="O28" s="53"/>
      <c r="P28" s="53"/>
      <c r="Q28" s="53"/>
      <c r="R28" s="53"/>
      <c r="S28" s="53"/>
      <c r="T28" s="53"/>
      <c r="U28" s="53"/>
      <c r="V28" s="53"/>
      <c r="W28" s="53"/>
    </row>
    <row r="29" spans="1:23" ht="12.75" customHeight="1" x14ac:dyDescent="0.2">
      <c r="A29" s="59" t="s">
        <v>2152</v>
      </c>
      <c r="B29" s="52" t="s">
        <v>2153</v>
      </c>
      <c r="C29" s="115" t="s">
        <v>2152</v>
      </c>
      <c r="D29" s="66">
        <f t="shared" ref="D29:E29" si="6">SUM(D30:D33)-D34</f>
        <v>0</v>
      </c>
      <c r="E29" s="66">
        <f t="shared" si="6"/>
        <v>0</v>
      </c>
      <c r="F29" s="58" t="str">
        <f t="shared" si="1"/>
        <v>-</v>
      </c>
      <c r="G29" s="53"/>
      <c r="H29" s="276"/>
      <c r="I29" s="53"/>
      <c r="J29" s="53"/>
      <c r="K29" s="53"/>
      <c r="L29" s="53"/>
      <c r="M29" s="53"/>
      <c r="N29" s="53"/>
      <c r="O29" s="53"/>
      <c r="P29" s="53"/>
      <c r="Q29" s="53"/>
      <c r="R29" s="53"/>
      <c r="S29" s="53"/>
      <c r="T29" s="53"/>
      <c r="U29" s="53"/>
      <c r="V29" s="53"/>
      <c r="W29" s="53"/>
    </row>
    <row r="30" spans="1:23" ht="12.75" customHeight="1" x14ac:dyDescent="0.2">
      <c r="A30" s="57" t="s">
        <v>2154</v>
      </c>
      <c r="B30" s="52" t="s">
        <v>666</v>
      </c>
      <c r="C30" s="115" t="s">
        <v>2154</v>
      </c>
      <c r="D30" s="173"/>
      <c r="E30" s="173"/>
      <c r="F30" s="58" t="str">
        <f t="shared" si="1"/>
        <v>-</v>
      </c>
      <c r="G30" s="53"/>
      <c r="H30" s="276"/>
      <c r="I30" s="53"/>
      <c r="J30" s="53"/>
      <c r="K30" s="53"/>
      <c r="L30" s="53"/>
      <c r="M30" s="53"/>
      <c r="N30" s="53"/>
      <c r="O30" s="53"/>
      <c r="P30" s="53"/>
      <c r="Q30" s="53"/>
      <c r="R30" s="53"/>
      <c r="S30" s="53"/>
      <c r="T30" s="53"/>
      <c r="U30" s="53"/>
      <c r="V30" s="53"/>
      <c r="W30" s="53"/>
    </row>
    <row r="31" spans="1:23" ht="12.75" customHeight="1" x14ac:dyDescent="0.2">
      <c r="A31" s="57" t="s">
        <v>2155</v>
      </c>
      <c r="B31" s="52" t="s">
        <v>2156</v>
      </c>
      <c r="C31" s="115" t="s">
        <v>2155</v>
      </c>
      <c r="D31" s="173"/>
      <c r="E31" s="173"/>
      <c r="F31" s="58" t="str">
        <f t="shared" si="1"/>
        <v>-</v>
      </c>
      <c r="G31" s="53"/>
      <c r="H31" s="276"/>
      <c r="I31" s="53"/>
      <c r="J31" s="53"/>
      <c r="K31" s="53"/>
      <c r="L31" s="53"/>
      <c r="M31" s="53"/>
      <c r="N31" s="53"/>
      <c r="O31" s="53"/>
      <c r="P31" s="53"/>
      <c r="Q31" s="53"/>
      <c r="R31" s="53"/>
      <c r="S31" s="53"/>
      <c r="T31" s="53"/>
      <c r="U31" s="53"/>
      <c r="V31" s="53"/>
      <c r="W31" s="53"/>
    </row>
    <row r="32" spans="1:23" ht="12.75" customHeight="1" x14ac:dyDescent="0.2">
      <c r="A32" s="57" t="s">
        <v>2157</v>
      </c>
      <c r="B32" s="52" t="s">
        <v>670</v>
      </c>
      <c r="C32" s="115" t="s">
        <v>2157</v>
      </c>
      <c r="D32" s="173"/>
      <c r="E32" s="173"/>
      <c r="F32" s="58" t="str">
        <f t="shared" si="1"/>
        <v>-</v>
      </c>
      <c r="G32" s="53"/>
      <c r="H32" s="276"/>
      <c r="I32" s="53"/>
      <c r="J32" s="53"/>
      <c r="K32" s="53"/>
      <c r="L32" s="53"/>
      <c r="M32" s="53"/>
      <c r="N32" s="53"/>
      <c r="O32" s="53"/>
      <c r="P32" s="53"/>
      <c r="Q32" s="53"/>
      <c r="R32" s="53"/>
      <c r="S32" s="53"/>
      <c r="T32" s="53"/>
      <c r="U32" s="53"/>
      <c r="V32" s="53"/>
      <c r="W32" s="53"/>
    </row>
    <row r="33" spans="1:23" ht="12.75" customHeight="1" x14ac:dyDescent="0.2">
      <c r="A33" s="57" t="s">
        <v>2158</v>
      </c>
      <c r="B33" s="52" t="s">
        <v>672</v>
      </c>
      <c r="C33" s="115" t="s">
        <v>2158</v>
      </c>
      <c r="D33" s="173"/>
      <c r="E33" s="173"/>
      <c r="F33" s="58" t="str">
        <f t="shared" si="1"/>
        <v>-</v>
      </c>
      <c r="G33" s="53"/>
      <c r="H33" s="276"/>
      <c r="I33" s="53"/>
      <c r="J33" s="53"/>
      <c r="K33" s="53"/>
      <c r="L33" s="53"/>
      <c r="M33" s="53"/>
      <c r="N33" s="53"/>
      <c r="O33" s="53"/>
      <c r="P33" s="53"/>
      <c r="Q33" s="53"/>
      <c r="R33" s="53"/>
      <c r="S33" s="53"/>
      <c r="T33" s="53"/>
      <c r="U33" s="53"/>
      <c r="V33" s="53"/>
      <c r="W33" s="53"/>
    </row>
    <row r="34" spans="1:23" ht="12.75" customHeight="1" x14ac:dyDescent="0.2">
      <c r="A34" s="57" t="s">
        <v>2159</v>
      </c>
      <c r="B34" s="52" t="s">
        <v>2160</v>
      </c>
      <c r="C34" s="115" t="s">
        <v>2159</v>
      </c>
      <c r="D34" s="173"/>
      <c r="E34" s="173"/>
      <c r="F34" s="58" t="str">
        <f t="shared" si="1"/>
        <v>-</v>
      </c>
      <c r="G34" s="53"/>
      <c r="H34" s="276"/>
      <c r="I34" s="53"/>
      <c r="J34" s="53"/>
      <c r="K34" s="53"/>
      <c r="L34" s="53"/>
      <c r="M34" s="53"/>
      <c r="N34" s="53"/>
      <c r="O34" s="53"/>
      <c r="P34" s="53"/>
      <c r="Q34" s="53"/>
      <c r="R34" s="53"/>
      <c r="S34" s="53"/>
      <c r="T34" s="53"/>
      <c r="U34" s="53"/>
      <c r="V34" s="53"/>
      <c r="W34" s="53"/>
    </row>
    <row r="35" spans="1:23" ht="24" x14ac:dyDescent="0.2">
      <c r="A35" s="59" t="s">
        <v>2161</v>
      </c>
      <c r="B35" s="52" t="s">
        <v>2162</v>
      </c>
      <c r="C35" s="115" t="s">
        <v>2161</v>
      </c>
      <c r="D35" s="66">
        <f t="shared" ref="D35:E35" si="7">SUM(D36:D39)-D40</f>
        <v>0</v>
      </c>
      <c r="E35" s="66">
        <f t="shared" si="7"/>
        <v>0</v>
      </c>
      <c r="F35" s="58" t="str">
        <f t="shared" si="1"/>
        <v>-</v>
      </c>
      <c r="G35" s="53"/>
      <c r="H35" s="276"/>
      <c r="I35" s="53"/>
      <c r="J35" s="53"/>
      <c r="K35" s="53"/>
      <c r="L35" s="53"/>
      <c r="M35" s="53"/>
      <c r="N35" s="53"/>
      <c r="O35" s="53"/>
      <c r="P35" s="53"/>
      <c r="Q35" s="53"/>
      <c r="R35" s="53"/>
      <c r="S35" s="53"/>
      <c r="T35" s="53"/>
      <c r="U35" s="53"/>
      <c r="V35" s="53"/>
      <c r="W35" s="53"/>
    </row>
    <row r="36" spans="1:23" ht="12.75" customHeight="1" x14ac:dyDescent="0.2">
      <c r="A36" s="57" t="s">
        <v>2163</v>
      </c>
      <c r="B36" s="52" t="s">
        <v>757</v>
      </c>
      <c r="C36" s="115" t="s">
        <v>2163</v>
      </c>
      <c r="D36" s="173"/>
      <c r="E36" s="173"/>
      <c r="F36" s="58" t="str">
        <f t="shared" si="1"/>
        <v>-</v>
      </c>
      <c r="G36" s="53"/>
      <c r="H36" s="276"/>
      <c r="I36" s="53"/>
      <c r="J36" s="53"/>
      <c r="K36" s="53"/>
      <c r="L36" s="53"/>
      <c r="M36" s="53"/>
      <c r="N36" s="53"/>
      <c r="O36" s="53"/>
      <c r="P36" s="53"/>
      <c r="Q36" s="53"/>
      <c r="R36" s="53"/>
      <c r="S36" s="53"/>
      <c r="T36" s="53"/>
      <c r="U36" s="53"/>
      <c r="V36" s="53"/>
      <c r="W36" s="53"/>
    </row>
    <row r="37" spans="1:23" ht="12.75" customHeight="1" x14ac:dyDescent="0.2">
      <c r="A37" s="57" t="s">
        <v>2164</v>
      </c>
      <c r="B37" s="52" t="s">
        <v>678</v>
      </c>
      <c r="C37" s="115" t="s">
        <v>2164</v>
      </c>
      <c r="D37" s="173"/>
      <c r="E37" s="173"/>
      <c r="F37" s="58" t="str">
        <f t="shared" si="1"/>
        <v>-</v>
      </c>
      <c r="G37" s="53"/>
      <c r="H37" s="276"/>
      <c r="I37" s="53"/>
      <c r="J37" s="53"/>
      <c r="K37" s="53"/>
      <c r="L37" s="53"/>
      <c r="M37" s="53"/>
      <c r="N37" s="53"/>
      <c r="O37" s="53"/>
      <c r="P37" s="53"/>
      <c r="Q37" s="53"/>
      <c r="R37" s="53"/>
      <c r="S37" s="53"/>
      <c r="T37" s="53"/>
      <c r="U37" s="53"/>
      <c r="V37" s="53"/>
      <c r="W37" s="53"/>
    </row>
    <row r="38" spans="1:23" ht="12.75" customHeight="1" x14ac:dyDescent="0.2">
      <c r="A38" s="57" t="s">
        <v>2165</v>
      </c>
      <c r="B38" s="52" t="s">
        <v>680</v>
      </c>
      <c r="C38" s="115" t="s">
        <v>2165</v>
      </c>
      <c r="D38" s="173"/>
      <c r="E38" s="173"/>
      <c r="F38" s="58" t="str">
        <f t="shared" si="1"/>
        <v>-</v>
      </c>
      <c r="G38" s="53"/>
      <c r="H38" s="276"/>
      <c r="I38" s="53"/>
      <c r="J38" s="53"/>
      <c r="K38" s="53"/>
      <c r="L38" s="53"/>
      <c r="M38" s="53"/>
      <c r="N38" s="53"/>
      <c r="O38" s="53"/>
      <c r="P38" s="53"/>
      <c r="Q38" s="53"/>
      <c r="R38" s="53"/>
      <c r="S38" s="53"/>
      <c r="T38" s="53"/>
      <c r="U38" s="53"/>
      <c r="V38" s="53"/>
      <c r="W38" s="53"/>
    </row>
    <row r="39" spans="1:23" ht="12.75" customHeight="1" x14ac:dyDescent="0.2">
      <c r="A39" s="57" t="s">
        <v>2166</v>
      </c>
      <c r="B39" s="52" t="s">
        <v>682</v>
      </c>
      <c r="C39" s="115" t="s">
        <v>2166</v>
      </c>
      <c r="D39" s="173"/>
      <c r="E39" s="173"/>
      <c r="F39" s="58" t="str">
        <f t="shared" si="1"/>
        <v>-</v>
      </c>
      <c r="G39" s="53"/>
      <c r="H39" s="276"/>
      <c r="I39" s="53"/>
      <c r="J39" s="53"/>
      <c r="K39" s="53"/>
      <c r="L39" s="53"/>
      <c r="M39" s="53"/>
      <c r="N39" s="53"/>
      <c r="O39" s="53"/>
      <c r="P39" s="53"/>
      <c r="Q39" s="53"/>
      <c r="R39" s="53"/>
      <c r="S39" s="53"/>
      <c r="T39" s="53"/>
      <c r="U39" s="53"/>
      <c r="V39" s="53"/>
      <c r="W39" s="53"/>
    </row>
    <row r="40" spans="1:23" ht="12.75" customHeight="1" x14ac:dyDescent="0.2">
      <c r="A40" s="57" t="s">
        <v>2167</v>
      </c>
      <c r="B40" s="52" t="s">
        <v>2168</v>
      </c>
      <c r="C40" s="115" t="s">
        <v>2167</v>
      </c>
      <c r="D40" s="173"/>
      <c r="E40" s="173"/>
      <c r="F40" s="58" t="str">
        <f t="shared" si="1"/>
        <v>-</v>
      </c>
      <c r="G40" s="53"/>
      <c r="H40" s="276"/>
      <c r="I40" s="53"/>
      <c r="J40" s="53"/>
      <c r="K40" s="53"/>
      <c r="L40" s="53"/>
      <c r="M40" s="53"/>
      <c r="N40" s="53"/>
      <c r="O40" s="53"/>
      <c r="P40" s="53"/>
      <c r="Q40" s="53"/>
      <c r="R40" s="53"/>
      <c r="S40" s="53"/>
      <c r="T40" s="53"/>
      <c r="U40" s="53"/>
      <c r="V40" s="53"/>
      <c r="W40" s="53"/>
    </row>
    <row r="41" spans="1:23" ht="12.75" customHeight="1" x14ac:dyDescent="0.2">
      <c r="A41" s="59" t="s">
        <v>2169</v>
      </c>
      <c r="B41" s="52" t="s">
        <v>2170</v>
      </c>
      <c r="C41" s="115" t="s">
        <v>2169</v>
      </c>
      <c r="D41" s="66">
        <f t="shared" ref="D41:E41" si="8">SUM(D42:D43)-D44</f>
        <v>0</v>
      </c>
      <c r="E41" s="66">
        <f t="shared" si="8"/>
        <v>0</v>
      </c>
      <c r="F41" s="58" t="str">
        <f t="shared" si="1"/>
        <v>-</v>
      </c>
      <c r="G41" s="53"/>
      <c r="H41" s="276"/>
      <c r="I41" s="53"/>
      <c r="J41" s="53"/>
      <c r="K41" s="53"/>
      <c r="L41" s="53"/>
      <c r="M41" s="53"/>
      <c r="N41" s="53"/>
      <c r="O41" s="53"/>
      <c r="P41" s="53"/>
      <c r="Q41" s="53"/>
      <c r="R41" s="53"/>
      <c r="S41" s="53"/>
      <c r="T41" s="53"/>
      <c r="U41" s="53"/>
      <c r="V41" s="53"/>
      <c r="W41" s="53"/>
    </row>
    <row r="42" spans="1:23" ht="12.75" customHeight="1" x14ac:dyDescent="0.2">
      <c r="A42" s="57" t="s">
        <v>2171</v>
      </c>
      <c r="B42" s="52" t="s">
        <v>686</v>
      </c>
      <c r="C42" s="115" t="s">
        <v>2171</v>
      </c>
      <c r="D42" s="173"/>
      <c r="E42" s="173"/>
      <c r="F42" s="58" t="str">
        <f t="shared" si="1"/>
        <v>-</v>
      </c>
      <c r="G42" s="53"/>
      <c r="H42" s="276"/>
      <c r="I42" s="53"/>
      <c r="J42" s="53"/>
      <c r="K42" s="53"/>
      <c r="L42" s="53"/>
      <c r="M42" s="53"/>
      <c r="N42" s="53"/>
      <c r="O42" s="53"/>
      <c r="P42" s="53"/>
      <c r="Q42" s="53"/>
      <c r="R42" s="53"/>
      <c r="S42" s="53"/>
      <c r="T42" s="53"/>
      <c r="U42" s="53"/>
      <c r="V42" s="53"/>
      <c r="W42" s="53"/>
    </row>
    <row r="43" spans="1:23" ht="12.75" customHeight="1" x14ac:dyDescent="0.2">
      <c r="A43" s="57" t="s">
        <v>2172</v>
      </c>
      <c r="B43" s="52" t="s">
        <v>688</v>
      </c>
      <c r="C43" s="115" t="s">
        <v>2172</v>
      </c>
      <c r="D43" s="173"/>
      <c r="E43" s="173"/>
      <c r="F43" s="58" t="str">
        <f t="shared" si="1"/>
        <v>-</v>
      </c>
      <c r="G43" s="53"/>
      <c r="H43" s="276"/>
      <c r="I43" s="53"/>
      <c r="J43" s="53"/>
      <c r="K43" s="53"/>
      <c r="L43" s="53"/>
      <c r="M43" s="53"/>
      <c r="N43" s="53"/>
      <c r="O43" s="53"/>
      <c r="P43" s="53"/>
      <c r="Q43" s="53"/>
      <c r="R43" s="53"/>
      <c r="S43" s="53"/>
      <c r="T43" s="53"/>
      <c r="U43" s="53"/>
      <c r="V43" s="53"/>
      <c r="W43" s="53"/>
    </row>
    <row r="44" spans="1:23" ht="12.75" customHeight="1" x14ac:dyDescent="0.2">
      <c r="A44" s="57" t="s">
        <v>2173</v>
      </c>
      <c r="B44" s="52" t="s">
        <v>2174</v>
      </c>
      <c r="C44" s="115" t="s">
        <v>2173</v>
      </c>
      <c r="D44" s="173"/>
      <c r="E44" s="173"/>
      <c r="F44" s="58" t="str">
        <f t="shared" si="1"/>
        <v>-</v>
      </c>
      <c r="G44" s="53"/>
      <c r="H44" s="276"/>
      <c r="I44" s="53"/>
      <c r="J44" s="53"/>
      <c r="K44" s="53"/>
      <c r="L44" s="53"/>
      <c r="M44" s="53"/>
      <c r="N44" s="53"/>
      <c r="O44" s="53"/>
      <c r="P44" s="53"/>
      <c r="Q44" s="53"/>
      <c r="R44" s="53"/>
      <c r="S44" s="53"/>
      <c r="T44" s="53"/>
      <c r="U44" s="53"/>
      <c r="V44" s="53"/>
      <c r="W44" s="53"/>
    </row>
    <row r="45" spans="1:23" ht="12.75" customHeight="1" x14ac:dyDescent="0.2">
      <c r="A45" s="59" t="s">
        <v>2175</v>
      </c>
      <c r="B45" s="52" t="s">
        <v>2176</v>
      </c>
      <c r="C45" s="115" t="s">
        <v>2175</v>
      </c>
      <c r="D45" s="66">
        <f t="shared" ref="D45:E45" si="9">SUM(D46:D49)-D50</f>
        <v>0</v>
      </c>
      <c r="E45" s="66">
        <f t="shared" si="9"/>
        <v>0</v>
      </c>
      <c r="F45" s="58" t="str">
        <f t="shared" si="1"/>
        <v>-</v>
      </c>
      <c r="G45" s="53"/>
      <c r="H45" s="276"/>
      <c r="I45" s="53"/>
      <c r="J45" s="53"/>
      <c r="K45" s="53"/>
      <c r="L45" s="53"/>
      <c r="M45" s="53"/>
      <c r="N45" s="53"/>
      <c r="O45" s="53"/>
      <c r="P45" s="53"/>
      <c r="Q45" s="53"/>
      <c r="R45" s="53"/>
      <c r="S45" s="53"/>
      <c r="T45" s="53"/>
      <c r="U45" s="53"/>
      <c r="V45" s="53"/>
      <c r="W45" s="53"/>
    </row>
    <row r="46" spans="1:23" ht="12.75" customHeight="1" x14ac:dyDescent="0.2">
      <c r="A46" s="57" t="s">
        <v>2177</v>
      </c>
      <c r="B46" s="52" t="s">
        <v>692</v>
      </c>
      <c r="C46" s="115" t="s">
        <v>2177</v>
      </c>
      <c r="D46" s="173"/>
      <c r="E46" s="173"/>
      <c r="F46" s="58" t="str">
        <f t="shared" si="1"/>
        <v>-</v>
      </c>
      <c r="G46" s="53"/>
      <c r="H46" s="276"/>
      <c r="I46" s="53"/>
      <c r="J46" s="53"/>
      <c r="K46" s="53"/>
      <c r="L46" s="53"/>
      <c r="M46" s="53"/>
      <c r="N46" s="53"/>
      <c r="O46" s="53"/>
      <c r="P46" s="53"/>
      <c r="Q46" s="53"/>
      <c r="R46" s="53"/>
      <c r="S46" s="53"/>
      <c r="T46" s="53"/>
      <c r="U46" s="53"/>
      <c r="V46" s="53"/>
      <c r="W46" s="53"/>
    </row>
    <row r="47" spans="1:23" ht="12.75" customHeight="1" x14ac:dyDescent="0.2">
      <c r="A47" s="57" t="s">
        <v>2178</v>
      </c>
      <c r="B47" s="52" t="s">
        <v>2179</v>
      </c>
      <c r="C47" s="115" t="s">
        <v>2178</v>
      </c>
      <c r="D47" s="173"/>
      <c r="E47" s="173"/>
      <c r="F47" s="58" t="str">
        <f t="shared" si="1"/>
        <v>-</v>
      </c>
      <c r="G47" s="53"/>
      <c r="H47" s="276"/>
      <c r="I47" s="53"/>
      <c r="J47" s="53"/>
      <c r="K47" s="53"/>
      <c r="L47" s="53"/>
      <c r="M47" s="53"/>
      <c r="N47" s="53"/>
      <c r="O47" s="53"/>
      <c r="P47" s="53"/>
      <c r="Q47" s="53"/>
      <c r="R47" s="53"/>
      <c r="S47" s="53"/>
      <c r="T47" s="53"/>
      <c r="U47" s="53"/>
      <c r="V47" s="53"/>
      <c r="W47" s="53"/>
    </row>
    <row r="48" spans="1:23" ht="12.75" customHeight="1" x14ac:dyDescent="0.2">
      <c r="A48" s="57" t="s">
        <v>2180</v>
      </c>
      <c r="B48" s="52" t="s">
        <v>696</v>
      </c>
      <c r="C48" s="115" t="s">
        <v>2180</v>
      </c>
      <c r="D48" s="173"/>
      <c r="E48" s="173"/>
      <c r="F48" s="58" t="str">
        <f t="shared" si="1"/>
        <v>-</v>
      </c>
      <c r="G48" s="53"/>
      <c r="H48" s="276"/>
      <c r="I48" s="53"/>
      <c r="J48" s="53"/>
      <c r="K48" s="53"/>
      <c r="L48" s="53"/>
      <c r="M48" s="53"/>
      <c r="N48" s="53"/>
      <c r="O48" s="53"/>
      <c r="P48" s="53"/>
      <c r="Q48" s="53"/>
      <c r="R48" s="53"/>
      <c r="S48" s="53"/>
      <c r="T48" s="53"/>
      <c r="U48" s="53"/>
      <c r="V48" s="53"/>
      <c r="W48" s="53"/>
    </row>
    <row r="49" spans="1:23" ht="12.75" customHeight="1" x14ac:dyDescent="0.2">
      <c r="A49" s="57" t="s">
        <v>2181</v>
      </c>
      <c r="B49" s="52" t="s">
        <v>698</v>
      </c>
      <c r="C49" s="115" t="s">
        <v>2181</v>
      </c>
      <c r="D49" s="173"/>
      <c r="E49" s="173"/>
      <c r="F49" s="58" t="str">
        <f t="shared" si="1"/>
        <v>-</v>
      </c>
      <c r="G49" s="53"/>
      <c r="H49" s="276"/>
      <c r="I49" s="53"/>
      <c r="J49" s="53"/>
      <c r="K49" s="53"/>
      <c r="L49" s="53"/>
      <c r="M49" s="53"/>
      <c r="N49" s="53"/>
      <c r="O49" s="53"/>
      <c r="P49" s="53"/>
      <c r="Q49" s="53"/>
      <c r="R49" s="53"/>
      <c r="S49" s="53"/>
      <c r="T49" s="53"/>
      <c r="U49" s="53"/>
      <c r="V49" s="53"/>
      <c r="W49" s="53"/>
    </row>
    <row r="50" spans="1:23" ht="12.75" customHeight="1" x14ac:dyDescent="0.2">
      <c r="A50" s="57" t="s">
        <v>2182</v>
      </c>
      <c r="B50" s="52" t="s">
        <v>2183</v>
      </c>
      <c r="C50" s="115" t="s">
        <v>2182</v>
      </c>
      <c r="D50" s="173"/>
      <c r="E50" s="173"/>
      <c r="F50" s="58" t="str">
        <f t="shared" si="1"/>
        <v>-</v>
      </c>
      <c r="G50" s="53"/>
      <c r="H50" s="276"/>
      <c r="I50" s="53"/>
      <c r="J50" s="53"/>
      <c r="K50" s="53"/>
      <c r="L50" s="53"/>
      <c r="M50" s="53"/>
      <c r="N50" s="53"/>
      <c r="O50" s="53"/>
      <c r="P50" s="53"/>
      <c r="Q50" s="53"/>
      <c r="R50" s="53"/>
      <c r="S50" s="53"/>
      <c r="T50" s="53"/>
      <c r="U50" s="53"/>
      <c r="V50" s="53"/>
      <c r="W50" s="53"/>
    </row>
    <row r="51" spans="1:23" ht="12.75" customHeight="1" x14ac:dyDescent="0.2">
      <c r="A51" s="57" t="s">
        <v>2184</v>
      </c>
      <c r="B51" s="52" t="s">
        <v>2185</v>
      </c>
      <c r="C51" s="115" t="s">
        <v>2184</v>
      </c>
      <c r="D51" s="173"/>
      <c r="E51" s="173"/>
      <c r="F51" s="58" t="str">
        <f t="shared" si="1"/>
        <v>-</v>
      </c>
      <c r="G51" s="53"/>
      <c r="H51" s="276"/>
      <c r="I51" s="53"/>
      <c r="J51" s="53"/>
      <c r="K51" s="53"/>
      <c r="L51" s="53"/>
      <c r="M51" s="53"/>
      <c r="N51" s="53"/>
      <c r="O51" s="53"/>
      <c r="P51" s="53"/>
      <c r="Q51" s="53"/>
      <c r="R51" s="53"/>
      <c r="S51" s="53"/>
      <c r="T51" s="53"/>
      <c r="U51" s="53"/>
      <c r="V51" s="53"/>
      <c r="W51" s="53"/>
    </row>
    <row r="52" spans="1:23" ht="12.75" customHeight="1" x14ac:dyDescent="0.2">
      <c r="A52" s="57" t="s">
        <v>2186</v>
      </c>
      <c r="B52" s="52" t="s">
        <v>2187</v>
      </c>
      <c r="C52" s="115" t="s">
        <v>2186</v>
      </c>
      <c r="D52" s="66">
        <f t="shared" ref="D52:E52" si="10">SUM(D53:D54)-D55</f>
        <v>0</v>
      </c>
      <c r="E52" s="66">
        <f t="shared" si="10"/>
        <v>0</v>
      </c>
      <c r="F52" s="58" t="str">
        <f t="shared" si="1"/>
        <v>-</v>
      </c>
      <c r="G52" s="53"/>
      <c r="H52" s="276"/>
      <c r="I52" s="53"/>
      <c r="J52" s="53"/>
      <c r="K52" s="53"/>
      <c r="L52" s="53"/>
      <c r="M52" s="53"/>
      <c r="N52" s="53"/>
      <c r="O52" s="53"/>
      <c r="P52" s="53"/>
      <c r="Q52" s="53"/>
      <c r="R52" s="53"/>
      <c r="S52" s="53"/>
      <c r="T52" s="53"/>
      <c r="U52" s="53"/>
      <c r="V52" s="53"/>
      <c r="W52" s="53"/>
    </row>
    <row r="53" spans="1:23" ht="12.75" customHeight="1" x14ac:dyDescent="0.2">
      <c r="A53" s="57" t="s">
        <v>2188</v>
      </c>
      <c r="B53" s="52" t="s">
        <v>2189</v>
      </c>
      <c r="C53" s="115" t="s">
        <v>2188</v>
      </c>
      <c r="D53" s="173"/>
      <c r="E53" s="173"/>
      <c r="F53" s="58" t="str">
        <f t="shared" si="1"/>
        <v>-</v>
      </c>
      <c r="G53" s="53"/>
      <c r="H53" s="276"/>
      <c r="I53" s="53"/>
      <c r="J53" s="53"/>
      <c r="K53" s="53"/>
      <c r="L53" s="53"/>
      <c r="M53" s="53"/>
      <c r="N53" s="53"/>
      <c r="O53" s="53"/>
      <c r="P53" s="53"/>
      <c r="Q53" s="53"/>
      <c r="R53" s="53"/>
      <c r="S53" s="53"/>
      <c r="T53" s="53"/>
      <c r="U53" s="53"/>
      <c r="V53" s="53"/>
      <c r="W53" s="53"/>
    </row>
    <row r="54" spans="1:23" ht="12.75" customHeight="1" x14ac:dyDescent="0.2">
      <c r="A54" s="57" t="s">
        <v>2190</v>
      </c>
      <c r="B54" s="52" t="s">
        <v>2191</v>
      </c>
      <c r="C54" s="115" t="s">
        <v>2190</v>
      </c>
      <c r="D54" s="173"/>
      <c r="E54" s="173"/>
      <c r="F54" s="58" t="str">
        <f t="shared" si="1"/>
        <v>-</v>
      </c>
      <c r="G54" s="53"/>
      <c r="H54" s="276"/>
      <c r="I54" s="53"/>
      <c r="J54" s="53"/>
      <c r="K54" s="53"/>
      <c r="L54" s="53"/>
      <c r="M54" s="53"/>
      <c r="N54" s="53"/>
      <c r="O54" s="53"/>
      <c r="P54" s="53"/>
      <c r="Q54" s="53"/>
      <c r="R54" s="53"/>
      <c r="S54" s="53"/>
      <c r="T54" s="53"/>
      <c r="U54" s="53"/>
      <c r="V54" s="53"/>
      <c r="W54" s="53"/>
    </row>
    <row r="55" spans="1:23" ht="12.75" customHeight="1" x14ac:dyDescent="0.2">
      <c r="A55" s="57" t="s">
        <v>2192</v>
      </c>
      <c r="B55" s="52" t="s">
        <v>2193</v>
      </c>
      <c r="C55" s="115" t="s">
        <v>2192</v>
      </c>
      <c r="D55" s="173"/>
      <c r="E55" s="173"/>
      <c r="F55" s="58" t="str">
        <f t="shared" si="1"/>
        <v>-</v>
      </c>
      <c r="G55" s="53"/>
      <c r="H55" s="276"/>
      <c r="I55" s="53"/>
      <c r="J55" s="53"/>
      <c r="K55" s="53"/>
      <c r="L55" s="53"/>
      <c r="M55" s="53"/>
      <c r="N55" s="53"/>
      <c r="O55" s="53"/>
      <c r="P55" s="53"/>
      <c r="Q55" s="53"/>
      <c r="R55" s="53"/>
      <c r="S55" s="53"/>
      <c r="T55" s="53"/>
      <c r="U55" s="53"/>
      <c r="V55" s="53"/>
      <c r="W55" s="53"/>
    </row>
    <row r="56" spans="1:23" ht="12.75" customHeight="1" x14ac:dyDescent="0.2">
      <c r="A56" s="57" t="s">
        <v>2194</v>
      </c>
      <c r="B56" s="52" t="s">
        <v>2195</v>
      </c>
      <c r="C56" s="115" t="s">
        <v>2194</v>
      </c>
      <c r="D56" s="66">
        <f t="shared" ref="D56:E56" si="11">SUM(D57:D62)</f>
        <v>0</v>
      </c>
      <c r="E56" s="66">
        <f t="shared" si="11"/>
        <v>0</v>
      </c>
      <c r="F56" s="58" t="str">
        <f t="shared" si="1"/>
        <v>-</v>
      </c>
      <c r="G56" s="53"/>
      <c r="H56" s="276"/>
      <c r="I56" s="53"/>
      <c r="J56" s="53"/>
      <c r="K56" s="53"/>
      <c r="L56" s="53"/>
      <c r="M56" s="53"/>
      <c r="N56" s="53"/>
      <c r="O56" s="53"/>
      <c r="P56" s="53"/>
      <c r="Q56" s="53"/>
      <c r="R56" s="53"/>
      <c r="S56" s="53"/>
      <c r="T56" s="53"/>
      <c r="U56" s="53"/>
      <c r="V56" s="53"/>
      <c r="W56" s="53"/>
    </row>
    <row r="57" spans="1:23" ht="12.75" customHeight="1" x14ac:dyDescent="0.2">
      <c r="A57" s="57" t="s">
        <v>2196</v>
      </c>
      <c r="B57" s="52" t="s">
        <v>2197</v>
      </c>
      <c r="C57" s="115" t="s">
        <v>2196</v>
      </c>
      <c r="D57" s="173"/>
      <c r="E57" s="173"/>
      <c r="F57" s="58" t="str">
        <f t="shared" si="1"/>
        <v>-</v>
      </c>
      <c r="G57" s="53"/>
      <c r="H57" s="276"/>
      <c r="I57" s="53"/>
      <c r="J57" s="53"/>
      <c r="K57" s="53"/>
      <c r="L57" s="53"/>
      <c r="M57" s="53"/>
      <c r="N57" s="53"/>
      <c r="O57" s="53"/>
      <c r="P57" s="53"/>
      <c r="Q57" s="53"/>
      <c r="R57" s="53"/>
      <c r="S57" s="53"/>
      <c r="T57" s="53"/>
      <c r="U57" s="53"/>
      <c r="V57" s="53"/>
      <c r="W57" s="53"/>
    </row>
    <row r="58" spans="1:23" ht="12.75" customHeight="1" x14ac:dyDescent="0.2">
      <c r="A58" s="57" t="s">
        <v>2198</v>
      </c>
      <c r="B58" s="52" t="s">
        <v>2199</v>
      </c>
      <c r="C58" s="115" t="s">
        <v>2198</v>
      </c>
      <c r="D58" s="173"/>
      <c r="E58" s="173"/>
      <c r="F58" s="58" t="str">
        <f t="shared" si="1"/>
        <v>-</v>
      </c>
      <c r="G58" s="53"/>
      <c r="H58" s="276"/>
      <c r="I58" s="53"/>
      <c r="J58" s="53"/>
      <c r="K58" s="53"/>
      <c r="L58" s="53"/>
      <c r="M58" s="53"/>
      <c r="N58" s="53"/>
      <c r="O58" s="53"/>
      <c r="P58" s="53"/>
      <c r="Q58" s="53"/>
      <c r="R58" s="53"/>
      <c r="S58" s="53"/>
      <c r="T58" s="53"/>
      <c r="U58" s="53"/>
      <c r="V58" s="53"/>
      <c r="W58" s="53"/>
    </row>
    <row r="59" spans="1:23" ht="12.75" customHeight="1" x14ac:dyDescent="0.2">
      <c r="A59" s="57" t="s">
        <v>2200</v>
      </c>
      <c r="B59" s="52" t="s">
        <v>2201</v>
      </c>
      <c r="C59" s="115" t="s">
        <v>2200</v>
      </c>
      <c r="D59" s="173"/>
      <c r="E59" s="173"/>
      <c r="F59" s="58" t="str">
        <f t="shared" si="1"/>
        <v>-</v>
      </c>
      <c r="G59" s="53"/>
      <c r="H59" s="276"/>
      <c r="I59" s="53"/>
      <c r="J59" s="53"/>
      <c r="K59" s="53"/>
      <c r="L59" s="53"/>
      <c r="M59" s="53"/>
      <c r="N59" s="53"/>
      <c r="O59" s="53"/>
      <c r="P59" s="53"/>
      <c r="Q59" s="53"/>
      <c r="R59" s="53"/>
      <c r="S59" s="53"/>
      <c r="T59" s="53"/>
      <c r="U59" s="53"/>
      <c r="V59" s="53"/>
      <c r="W59" s="53"/>
    </row>
    <row r="60" spans="1:23" ht="12.75" customHeight="1" x14ac:dyDescent="0.2">
      <c r="A60" s="57" t="s">
        <v>2202</v>
      </c>
      <c r="B60" s="52" t="s">
        <v>2203</v>
      </c>
      <c r="C60" s="115" t="s">
        <v>2202</v>
      </c>
      <c r="D60" s="173"/>
      <c r="E60" s="173"/>
      <c r="F60" s="58" t="str">
        <f t="shared" si="1"/>
        <v>-</v>
      </c>
      <c r="G60" s="53"/>
      <c r="H60" s="276"/>
      <c r="I60" s="53"/>
      <c r="J60" s="53"/>
      <c r="K60" s="53"/>
      <c r="L60" s="53"/>
      <c r="M60" s="53"/>
      <c r="N60" s="53"/>
      <c r="O60" s="53"/>
      <c r="P60" s="53"/>
      <c r="Q60" s="53"/>
      <c r="R60" s="53"/>
      <c r="S60" s="53"/>
      <c r="T60" s="53"/>
      <c r="U60" s="53"/>
      <c r="V60" s="53"/>
      <c r="W60" s="53"/>
    </row>
    <row r="61" spans="1:23" ht="12.75" customHeight="1" x14ac:dyDescent="0.2">
      <c r="A61" s="57" t="s">
        <v>2204</v>
      </c>
      <c r="B61" s="52" t="s">
        <v>2205</v>
      </c>
      <c r="C61" s="115" t="s">
        <v>2204</v>
      </c>
      <c r="D61" s="173"/>
      <c r="E61" s="173"/>
      <c r="F61" s="58" t="str">
        <f t="shared" si="1"/>
        <v>-</v>
      </c>
      <c r="G61" s="53"/>
      <c r="H61" s="276"/>
      <c r="I61" s="53"/>
      <c r="J61" s="53"/>
      <c r="K61" s="53"/>
      <c r="L61" s="53"/>
      <c r="M61" s="53"/>
      <c r="N61" s="53"/>
      <c r="O61" s="53"/>
      <c r="P61" s="53"/>
      <c r="Q61" s="53"/>
      <c r="R61" s="53"/>
      <c r="S61" s="53"/>
      <c r="T61" s="53"/>
      <c r="U61" s="53"/>
      <c r="V61" s="53"/>
      <c r="W61" s="53"/>
    </row>
    <row r="62" spans="1:23" ht="12.75" customHeight="1" x14ac:dyDescent="0.2">
      <c r="A62" s="57" t="s">
        <v>2206</v>
      </c>
      <c r="B62" s="52" t="s">
        <v>2207</v>
      </c>
      <c r="C62" s="115" t="s">
        <v>2206</v>
      </c>
      <c r="D62" s="173"/>
      <c r="E62" s="173"/>
      <c r="F62" s="58" t="str">
        <f t="shared" si="1"/>
        <v>-</v>
      </c>
      <c r="G62" s="53"/>
      <c r="H62" s="276"/>
      <c r="I62" s="53"/>
      <c r="J62" s="53"/>
      <c r="K62" s="53"/>
      <c r="L62" s="53"/>
      <c r="M62" s="53"/>
      <c r="N62" s="53"/>
      <c r="O62" s="53"/>
      <c r="P62" s="53"/>
      <c r="Q62" s="53"/>
      <c r="R62" s="53"/>
      <c r="S62" s="53"/>
      <c r="T62" s="53"/>
      <c r="U62" s="53"/>
      <c r="V62" s="53"/>
      <c r="W62" s="53"/>
    </row>
    <row r="63" spans="1:23" ht="12.75" customHeight="1" x14ac:dyDescent="0.2">
      <c r="A63" s="57" t="s">
        <v>2208</v>
      </c>
      <c r="B63" s="52" t="s">
        <v>2209</v>
      </c>
      <c r="C63" s="115" t="s">
        <v>2208</v>
      </c>
      <c r="D63" s="66">
        <f>SUM(D64:D68)</f>
        <v>0</v>
      </c>
      <c r="E63" s="66">
        <f>SUM(E64:E68)</f>
        <v>0</v>
      </c>
      <c r="F63" s="58" t="str">
        <f>IF(D63&gt;0,IF(E63/D63&gt;=100,"&gt;&gt;100",E63/D63*100),"-")</f>
        <v>-</v>
      </c>
      <c r="G63" s="53"/>
      <c r="H63" s="276"/>
      <c r="I63" s="53"/>
      <c r="J63" s="53"/>
      <c r="K63" s="53"/>
      <c r="L63" s="53"/>
      <c r="M63" s="53"/>
      <c r="N63" s="53"/>
      <c r="O63" s="53"/>
      <c r="P63" s="53"/>
      <c r="Q63" s="53"/>
      <c r="R63" s="53"/>
      <c r="S63" s="53"/>
      <c r="T63" s="53"/>
      <c r="U63" s="53"/>
      <c r="V63" s="53"/>
      <c r="W63" s="53"/>
    </row>
    <row r="64" spans="1:23" ht="12.75" customHeight="1" x14ac:dyDescent="0.2">
      <c r="A64" s="57" t="s">
        <v>2210</v>
      </c>
      <c r="B64" s="52" t="s">
        <v>2211</v>
      </c>
      <c r="C64" s="115" t="s">
        <v>2210</v>
      </c>
      <c r="D64" s="173"/>
      <c r="E64" s="173"/>
      <c r="F64" s="58" t="str">
        <f t="shared" si="1"/>
        <v>-</v>
      </c>
      <c r="G64" s="53"/>
      <c r="H64" s="276"/>
      <c r="I64" s="53"/>
      <c r="J64" s="53"/>
      <c r="K64" s="53"/>
      <c r="L64" s="53"/>
      <c r="M64" s="53"/>
      <c r="N64" s="53"/>
      <c r="O64" s="53"/>
      <c r="P64" s="53"/>
      <c r="Q64" s="53"/>
      <c r="R64" s="53"/>
      <c r="S64" s="53"/>
      <c r="T64" s="53"/>
      <c r="U64" s="53"/>
      <c r="V64" s="53"/>
      <c r="W64" s="53"/>
    </row>
    <row r="65" spans="1:23" ht="12.75" customHeight="1" x14ac:dyDescent="0.2">
      <c r="A65" s="57" t="s">
        <v>2212</v>
      </c>
      <c r="B65" s="52" t="s">
        <v>2213</v>
      </c>
      <c r="C65" s="115" t="s">
        <v>2212</v>
      </c>
      <c r="D65" s="173"/>
      <c r="E65" s="173"/>
      <c r="F65" s="58" t="str">
        <f t="shared" si="1"/>
        <v>-</v>
      </c>
      <c r="G65" s="53"/>
      <c r="H65" s="276"/>
      <c r="I65" s="53"/>
      <c r="J65" s="53"/>
      <c r="K65" s="53"/>
      <c r="L65" s="53"/>
      <c r="M65" s="53"/>
      <c r="N65" s="53"/>
      <c r="O65" s="53"/>
      <c r="P65" s="53"/>
      <c r="Q65" s="53"/>
      <c r="R65" s="53"/>
      <c r="S65" s="53"/>
      <c r="T65" s="53"/>
      <c r="U65" s="53"/>
      <c r="V65" s="53"/>
      <c r="W65" s="53"/>
    </row>
    <row r="66" spans="1:23" ht="12.75" customHeight="1" x14ac:dyDescent="0.2">
      <c r="A66" s="57" t="s">
        <v>2214</v>
      </c>
      <c r="B66" s="52" t="s">
        <v>2215</v>
      </c>
      <c r="C66" s="115" t="s">
        <v>2214</v>
      </c>
      <c r="D66" s="173"/>
      <c r="E66" s="173"/>
      <c r="F66" s="58" t="str">
        <f t="shared" si="1"/>
        <v>-</v>
      </c>
      <c r="G66" s="53"/>
      <c r="H66" s="276"/>
      <c r="I66" s="53"/>
      <c r="J66" s="53"/>
      <c r="K66" s="53"/>
      <c r="L66" s="53"/>
      <c r="M66" s="53"/>
      <c r="N66" s="53"/>
      <c r="O66" s="53"/>
      <c r="P66" s="53"/>
      <c r="Q66" s="53"/>
      <c r="R66" s="53"/>
      <c r="S66" s="53"/>
      <c r="T66" s="53"/>
      <c r="U66" s="53"/>
      <c r="V66" s="53"/>
      <c r="W66" s="53"/>
    </row>
    <row r="67" spans="1:23" ht="12.75" customHeight="1" x14ac:dyDescent="0.2">
      <c r="A67" s="57" t="s">
        <v>2216</v>
      </c>
      <c r="B67" s="52" t="s">
        <v>2217</v>
      </c>
      <c r="C67" s="115" t="s">
        <v>2216</v>
      </c>
      <c r="D67" s="173"/>
      <c r="E67" s="173"/>
      <c r="F67" s="58" t="str">
        <f t="shared" si="1"/>
        <v>-</v>
      </c>
      <c r="G67" s="53"/>
      <c r="H67" s="276"/>
      <c r="I67" s="53"/>
      <c r="J67" s="53"/>
      <c r="K67" s="53"/>
      <c r="L67" s="53"/>
      <c r="M67" s="53"/>
      <c r="N67" s="53"/>
      <c r="O67" s="53"/>
      <c r="P67" s="53"/>
      <c r="Q67" s="53"/>
      <c r="R67" s="53"/>
      <c r="S67" s="53"/>
      <c r="T67" s="53"/>
      <c r="U67" s="53"/>
      <c r="V67" s="53"/>
      <c r="W67" s="53"/>
    </row>
    <row r="68" spans="1:23" ht="24" x14ac:dyDescent="0.2">
      <c r="A68" s="57" t="s">
        <v>2218</v>
      </c>
      <c r="B68" s="52" t="s">
        <v>2219</v>
      </c>
      <c r="C68" s="115" t="s">
        <v>2218</v>
      </c>
      <c r="D68" s="173"/>
      <c r="E68" s="173"/>
      <c r="F68" s="58" t="str">
        <f t="shared" si="1"/>
        <v>-</v>
      </c>
      <c r="G68" s="53"/>
      <c r="H68" s="276"/>
      <c r="I68" s="53"/>
      <c r="J68" s="53"/>
      <c r="K68" s="53"/>
      <c r="L68" s="53"/>
      <c r="M68" s="53"/>
      <c r="N68" s="53"/>
      <c r="O68" s="53"/>
      <c r="P68" s="53"/>
      <c r="Q68" s="53"/>
      <c r="R68" s="53"/>
      <c r="S68" s="53"/>
      <c r="T68" s="53"/>
      <c r="U68" s="53"/>
      <c r="V68" s="53"/>
      <c r="W68" s="53"/>
    </row>
    <row r="69" spans="1:23" ht="12.75" customHeight="1" x14ac:dyDescent="0.2">
      <c r="A69" s="57" t="s">
        <v>2220</v>
      </c>
      <c r="B69" s="52" t="s">
        <v>2221</v>
      </c>
      <c r="C69" s="115" t="s">
        <v>2220</v>
      </c>
      <c r="D69" s="66">
        <f>D70+D82+D88+D119+D135+D147+D165+D171</f>
        <v>0</v>
      </c>
      <c r="E69" s="66">
        <f>E70+E82+E88+E119+E135+E147+E165+E171</f>
        <v>0</v>
      </c>
      <c r="F69" s="58" t="str">
        <f t="shared" si="1"/>
        <v>-</v>
      </c>
      <c r="G69" s="53"/>
      <c r="H69" s="276"/>
      <c r="I69" s="53"/>
      <c r="J69" s="53"/>
      <c r="K69" s="53"/>
      <c r="L69" s="53"/>
      <c r="M69" s="53"/>
      <c r="N69" s="53"/>
      <c r="O69" s="53"/>
      <c r="P69" s="53"/>
      <c r="Q69" s="53"/>
      <c r="R69" s="53"/>
      <c r="S69" s="53"/>
      <c r="T69" s="53"/>
      <c r="U69" s="53"/>
      <c r="V69" s="53"/>
      <c r="W69" s="53"/>
    </row>
    <row r="70" spans="1:23" ht="12.75" customHeight="1" x14ac:dyDescent="0.2">
      <c r="A70" s="57" t="s">
        <v>2222</v>
      </c>
      <c r="B70" s="52" t="s">
        <v>2223</v>
      </c>
      <c r="C70" s="115" t="s">
        <v>2222</v>
      </c>
      <c r="D70" s="66">
        <f t="shared" ref="D70:E70" si="12">+D71+D76+D80+D81</f>
        <v>0</v>
      </c>
      <c r="E70" s="66">
        <f t="shared" si="12"/>
        <v>0</v>
      </c>
      <c r="F70" s="58" t="str">
        <f t="shared" si="1"/>
        <v>-</v>
      </c>
      <c r="G70" s="53"/>
      <c r="H70" s="276"/>
      <c r="I70" s="53"/>
      <c r="J70" s="53"/>
      <c r="K70" s="53"/>
      <c r="L70" s="53"/>
      <c r="M70" s="53"/>
      <c r="N70" s="53"/>
      <c r="O70" s="53"/>
      <c r="P70" s="53"/>
      <c r="Q70" s="53"/>
      <c r="R70" s="53"/>
      <c r="S70" s="53"/>
      <c r="T70" s="53"/>
      <c r="U70" s="53"/>
      <c r="V70" s="53"/>
      <c r="W70" s="53"/>
    </row>
    <row r="71" spans="1:23" ht="12.75" customHeight="1" x14ac:dyDescent="0.2">
      <c r="A71" s="57" t="s">
        <v>2224</v>
      </c>
      <c r="B71" s="52" t="s">
        <v>2225</v>
      </c>
      <c r="C71" s="115" t="s">
        <v>2224</v>
      </c>
      <c r="D71" s="66">
        <f t="shared" ref="D71:E71" si="13">SUM(D72:D75)</f>
        <v>0</v>
      </c>
      <c r="E71" s="66">
        <f t="shared" si="13"/>
        <v>0</v>
      </c>
      <c r="F71" s="58" t="str">
        <f t="shared" si="1"/>
        <v>-</v>
      </c>
      <c r="G71" s="53"/>
      <c r="H71" s="276"/>
      <c r="I71" s="53"/>
      <c r="J71" s="53"/>
      <c r="K71" s="53"/>
      <c r="L71" s="53"/>
      <c r="M71" s="53"/>
      <c r="N71" s="53"/>
      <c r="O71" s="53"/>
      <c r="P71" s="53"/>
      <c r="Q71" s="53"/>
      <c r="R71" s="53"/>
      <c r="S71" s="53"/>
      <c r="T71" s="53"/>
      <c r="U71" s="53"/>
      <c r="V71" s="53"/>
      <c r="W71" s="53"/>
    </row>
    <row r="72" spans="1:23" ht="12.75" customHeight="1" x14ac:dyDescent="0.2">
      <c r="A72" s="57" t="s">
        <v>2226</v>
      </c>
      <c r="B72" s="52" t="s">
        <v>2227</v>
      </c>
      <c r="C72" s="115" t="s">
        <v>2226</v>
      </c>
      <c r="D72" s="173"/>
      <c r="E72" s="173"/>
      <c r="F72" s="58" t="str">
        <f t="shared" si="1"/>
        <v>-</v>
      </c>
      <c r="G72" s="53"/>
      <c r="H72" s="276"/>
      <c r="I72" s="53"/>
      <c r="J72" s="53"/>
      <c r="K72" s="53"/>
      <c r="L72" s="53"/>
      <c r="M72" s="53"/>
      <c r="N72" s="53"/>
      <c r="O72" s="53"/>
      <c r="P72" s="53"/>
      <c r="Q72" s="53"/>
      <c r="R72" s="53"/>
      <c r="S72" s="53"/>
      <c r="T72" s="53"/>
      <c r="U72" s="53"/>
      <c r="V72" s="53"/>
      <c r="W72" s="53"/>
    </row>
    <row r="73" spans="1:23" ht="12.75" customHeight="1" x14ac:dyDescent="0.2">
      <c r="A73" s="57" t="s">
        <v>2228</v>
      </c>
      <c r="B73" s="52" t="s">
        <v>2229</v>
      </c>
      <c r="C73" s="115" t="s">
        <v>2228</v>
      </c>
      <c r="D73" s="173"/>
      <c r="E73" s="173"/>
      <c r="F73" s="58" t="str">
        <f t="shared" si="1"/>
        <v>-</v>
      </c>
      <c r="G73" s="53"/>
      <c r="H73" s="276"/>
      <c r="I73" s="53"/>
      <c r="J73" s="53"/>
      <c r="K73" s="53"/>
      <c r="L73" s="53"/>
      <c r="M73" s="53"/>
      <c r="N73" s="53"/>
      <c r="O73" s="53"/>
      <c r="P73" s="53"/>
      <c r="Q73" s="53"/>
      <c r="R73" s="53"/>
      <c r="S73" s="53"/>
      <c r="T73" s="53"/>
      <c r="U73" s="53"/>
      <c r="V73" s="53"/>
      <c r="W73" s="53"/>
    </row>
    <row r="74" spans="1:23" ht="12.75" customHeight="1" x14ac:dyDescent="0.2">
      <c r="A74" s="57" t="s">
        <v>2230</v>
      </c>
      <c r="B74" s="52" t="s">
        <v>2231</v>
      </c>
      <c r="C74" s="115" t="s">
        <v>2230</v>
      </c>
      <c r="D74" s="173"/>
      <c r="E74" s="173"/>
      <c r="F74" s="58" t="str">
        <f t="shared" si="1"/>
        <v>-</v>
      </c>
      <c r="G74" s="53"/>
      <c r="H74" s="276"/>
      <c r="I74" s="53"/>
      <c r="J74" s="53"/>
      <c r="K74" s="53"/>
      <c r="L74" s="53"/>
      <c r="M74" s="53"/>
      <c r="N74" s="53"/>
      <c r="O74" s="53"/>
      <c r="P74" s="53"/>
      <c r="Q74" s="53"/>
      <c r="R74" s="53"/>
      <c r="S74" s="53"/>
      <c r="T74" s="53"/>
      <c r="U74" s="53"/>
      <c r="V74" s="53"/>
      <c r="W74" s="53"/>
    </row>
    <row r="75" spans="1:23" ht="12.75" customHeight="1" x14ac:dyDescent="0.2">
      <c r="A75" s="57" t="s">
        <v>2232</v>
      </c>
      <c r="B75" s="52" t="s">
        <v>2233</v>
      </c>
      <c r="C75" s="115" t="s">
        <v>2232</v>
      </c>
      <c r="D75" s="173"/>
      <c r="E75" s="173"/>
      <c r="F75" s="58" t="str">
        <f t="shared" si="1"/>
        <v>-</v>
      </c>
      <c r="G75" s="53"/>
      <c r="H75" s="276"/>
      <c r="I75" s="53"/>
      <c r="J75" s="53"/>
      <c r="K75" s="53"/>
      <c r="L75" s="53"/>
      <c r="M75" s="53"/>
      <c r="N75" s="53"/>
      <c r="O75" s="53"/>
      <c r="P75" s="53"/>
      <c r="Q75" s="53"/>
      <c r="R75" s="53"/>
      <c r="S75" s="53"/>
      <c r="T75" s="53"/>
      <c r="U75" s="53"/>
      <c r="V75" s="53"/>
      <c r="W75" s="53"/>
    </row>
    <row r="76" spans="1:23" ht="24" x14ac:dyDescent="0.2">
      <c r="A76" s="57" t="s">
        <v>2234</v>
      </c>
      <c r="B76" s="52" t="s">
        <v>2235</v>
      </c>
      <c r="C76" s="115" t="s">
        <v>2234</v>
      </c>
      <c r="D76" s="66">
        <f>SUM(D77:D79)</f>
        <v>0</v>
      </c>
      <c r="E76" s="66">
        <f>SUM(E77:E79)</f>
        <v>0</v>
      </c>
      <c r="F76" s="58" t="str">
        <f t="shared" si="1"/>
        <v>-</v>
      </c>
      <c r="G76" s="53"/>
      <c r="H76" s="276"/>
      <c r="I76" s="53"/>
      <c r="J76" s="53"/>
      <c r="K76" s="53"/>
      <c r="L76" s="53"/>
      <c r="M76" s="53"/>
      <c r="N76" s="53"/>
      <c r="O76" s="53"/>
      <c r="P76" s="53"/>
      <c r="Q76" s="53"/>
      <c r="R76" s="53"/>
      <c r="S76" s="53"/>
      <c r="T76" s="53"/>
      <c r="U76" s="53"/>
      <c r="V76" s="53"/>
      <c r="W76" s="53"/>
    </row>
    <row r="77" spans="1:23" ht="12.75" customHeight="1" x14ac:dyDescent="0.2">
      <c r="A77" s="57" t="s">
        <v>2236</v>
      </c>
      <c r="B77" s="52" t="s">
        <v>2237</v>
      </c>
      <c r="C77" s="115" t="s">
        <v>2236</v>
      </c>
      <c r="D77" s="173"/>
      <c r="E77" s="173"/>
      <c r="F77" s="58" t="str">
        <f t="shared" ref="F77:F79" si="14">IF(D77&gt;0,IF(E77/D77&gt;=100,"&gt;&gt;100",E77/D77*100),"-")</f>
        <v>-</v>
      </c>
      <c r="G77" s="53"/>
      <c r="H77" s="276"/>
      <c r="I77" s="53"/>
      <c r="J77" s="53"/>
      <c r="K77" s="53"/>
      <c r="L77" s="53"/>
      <c r="M77" s="53"/>
      <c r="N77" s="53"/>
      <c r="O77" s="53"/>
      <c r="P77" s="53"/>
      <c r="Q77" s="53"/>
      <c r="R77" s="53"/>
      <c r="S77" s="53"/>
      <c r="T77" s="53"/>
      <c r="U77" s="53"/>
      <c r="V77" s="53"/>
      <c r="W77" s="53"/>
    </row>
    <row r="78" spans="1:23" ht="12.75" customHeight="1" x14ac:dyDescent="0.2">
      <c r="A78" s="57" t="s">
        <v>2238</v>
      </c>
      <c r="B78" s="52" t="s">
        <v>2239</v>
      </c>
      <c r="C78" s="115" t="s">
        <v>2238</v>
      </c>
      <c r="D78" s="173"/>
      <c r="E78" s="173"/>
      <c r="F78" s="58" t="str">
        <f t="shared" si="14"/>
        <v>-</v>
      </c>
      <c r="G78" s="53"/>
      <c r="H78" s="276"/>
      <c r="I78" s="53"/>
      <c r="J78" s="53"/>
      <c r="K78" s="53"/>
      <c r="L78" s="53"/>
      <c r="M78" s="53"/>
      <c r="N78" s="53"/>
      <c r="O78" s="53"/>
      <c r="P78" s="53"/>
      <c r="Q78" s="53"/>
      <c r="R78" s="53"/>
      <c r="S78" s="53"/>
      <c r="T78" s="53"/>
      <c r="U78" s="53"/>
      <c r="V78" s="53"/>
      <c r="W78" s="53"/>
    </row>
    <row r="79" spans="1:23" ht="12.75" customHeight="1" x14ac:dyDescent="0.2">
      <c r="A79" s="57" t="s">
        <v>2240</v>
      </c>
      <c r="B79" s="52" t="s">
        <v>2241</v>
      </c>
      <c r="C79" s="115" t="s">
        <v>2240</v>
      </c>
      <c r="D79" s="173"/>
      <c r="E79" s="173"/>
      <c r="F79" s="58" t="str">
        <f t="shared" si="14"/>
        <v>-</v>
      </c>
      <c r="G79" s="53"/>
      <c r="H79" s="276"/>
      <c r="I79" s="53"/>
      <c r="J79" s="53"/>
      <c r="K79" s="53"/>
      <c r="L79" s="53"/>
      <c r="M79" s="53"/>
      <c r="N79" s="53"/>
      <c r="O79" s="53"/>
      <c r="P79" s="53"/>
      <c r="Q79" s="53"/>
      <c r="R79" s="53"/>
      <c r="S79" s="53"/>
      <c r="T79" s="53"/>
      <c r="U79" s="53"/>
      <c r="V79" s="53"/>
      <c r="W79" s="53"/>
    </row>
    <row r="80" spans="1:23" ht="12.75" customHeight="1" x14ac:dyDescent="0.2">
      <c r="A80" s="57" t="s">
        <v>2242</v>
      </c>
      <c r="B80" s="52" t="s">
        <v>2243</v>
      </c>
      <c r="C80" s="115" t="s">
        <v>2242</v>
      </c>
      <c r="D80" s="173"/>
      <c r="E80" s="173"/>
      <c r="F80" s="58" t="str">
        <f t="shared" si="1"/>
        <v>-</v>
      </c>
      <c r="G80" s="53"/>
      <c r="H80" s="276"/>
      <c r="I80" s="53"/>
      <c r="J80" s="53"/>
      <c r="K80" s="53"/>
      <c r="L80" s="53"/>
      <c r="M80" s="53"/>
      <c r="N80" s="53"/>
      <c r="O80" s="53"/>
      <c r="P80" s="53"/>
      <c r="Q80" s="53"/>
      <c r="R80" s="53"/>
      <c r="S80" s="53"/>
      <c r="T80" s="53"/>
      <c r="U80" s="53"/>
      <c r="V80" s="53"/>
      <c r="W80" s="53"/>
    </row>
    <row r="81" spans="1:23" ht="12.75" customHeight="1" x14ac:dyDescent="0.2">
      <c r="A81" s="57" t="s">
        <v>2244</v>
      </c>
      <c r="B81" s="52" t="s">
        <v>2245</v>
      </c>
      <c r="C81" s="115" t="s">
        <v>2244</v>
      </c>
      <c r="D81" s="173"/>
      <c r="E81" s="173"/>
      <c r="F81" s="58" t="str">
        <f t="shared" si="1"/>
        <v>-</v>
      </c>
      <c r="G81" s="53"/>
      <c r="H81" s="276"/>
      <c r="I81" s="53"/>
      <c r="J81" s="53"/>
      <c r="K81" s="53"/>
      <c r="L81" s="53"/>
      <c r="M81" s="53"/>
      <c r="N81" s="53"/>
      <c r="O81" s="53"/>
      <c r="P81" s="53"/>
      <c r="Q81" s="53"/>
      <c r="R81" s="53"/>
      <c r="S81" s="53"/>
      <c r="T81" s="53"/>
      <c r="U81" s="53"/>
      <c r="V81" s="53"/>
      <c r="W81" s="53"/>
    </row>
    <row r="82" spans="1:23" ht="24" x14ac:dyDescent="0.2">
      <c r="A82" s="57" t="s">
        <v>2246</v>
      </c>
      <c r="B82" s="52" t="s">
        <v>2247</v>
      </c>
      <c r="C82" s="115" t="s">
        <v>2246</v>
      </c>
      <c r="D82" s="66">
        <f>SUM(D83:D85)-D86+D87</f>
        <v>0</v>
      </c>
      <c r="E82" s="66">
        <f>SUM(E83:E85)-E86+E87</f>
        <v>0</v>
      </c>
      <c r="F82" s="58" t="str">
        <f t="shared" si="1"/>
        <v>-</v>
      </c>
      <c r="G82" s="53"/>
      <c r="H82" s="276"/>
      <c r="I82" s="53"/>
      <c r="J82" s="53"/>
      <c r="K82" s="53"/>
      <c r="L82" s="53"/>
      <c r="M82" s="53"/>
      <c r="N82" s="53"/>
      <c r="O82" s="53"/>
      <c r="P82" s="53"/>
      <c r="Q82" s="53"/>
      <c r="R82" s="53"/>
      <c r="S82" s="53"/>
      <c r="T82" s="53"/>
      <c r="U82" s="53"/>
      <c r="V82" s="53"/>
      <c r="W82" s="53"/>
    </row>
    <row r="83" spans="1:23" ht="12.75" customHeight="1" x14ac:dyDescent="0.2">
      <c r="A83" s="57" t="s">
        <v>2248</v>
      </c>
      <c r="B83" s="52" t="s">
        <v>2249</v>
      </c>
      <c r="C83" s="115" t="s">
        <v>2248</v>
      </c>
      <c r="D83" s="173"/>
      <c r="E83" s="173"/>
      <c r="F83" s="58" t="str">
        <f t="shared" si="1"/>
        <v>-</v>
      </c>
      <c r="G83" s="53"/>
      <c r="H83" s="276"/>
      <c r="I83" s="53"/>
      <c r="J83" s="53"/>
      <c r="K83" s="53"/>
      <c r="L83" s="53"/>
      <c r="M83" s="53"/>
      <c r="N83" s="53"/>
      <c r="O83" s="53"/>
      <c r="P83" s="53"/>
      <c r="Q83" s="53"/>
      <c r="R83" s="53"/>
      <c r="S83" s="53"/>
      <c r="T83" s="53"/>
      <c r="U83" s="53"/>
      <c r="V83" s="53"/>
      <c r="W83" s="53"/>
    </row>
    <row r="84" spans="1:23" ht="12.75" customHeight="1" x14ac:dyDescent="0.2">
      <c r="A84" s="57" t="s">
        <v>2250</v>
      </c>
      <c r="B84" s="52" t="s">
        <v>2251</v>
      </c>
      <c r="C84" s="115" t="s">
        <v>2250</v>
      </c>
      <c r="D84" s="173"/>
      <c r="E84" s="173"/>
      <c r="F84" s="58" t="str">
        <f t="shared" si="1"/>
        <v>-</v>
      </c>
      <c r="G84" s="53"/>
      <c r="H84" s="276"/>
      <c r="I84" s="53"/>
      <c r="J84" s="53"/>
      <c r="K84" s="53"/>
      <c r="L84" s="53"/>
      <c r="M84" s="53"/>
      <c r="N84" s="53"/>
      <c r="O84" s="53"/>
      <c r="P84" s="53"/>
      <c r="Q84" s="53"/>
      <c r="R84" s="53"/>
      <c r="S84" s="53"/>
      <c r="T84" s="53"/>
      <c r="U84" s="53"/>
      <c r="V84" s="53"/>
      <c r="W84" s="53"/>
    </row>
    <row r="85" spans="1:23" ht="12.75" customHeight="1" x14ac:dyDescent="0.2">
      <c r="A85" s="57" t="s">
        <v>2252</v>
      </c>
      <c r="B85" s="52" t="s">
        <v>2253</v>
      </c>
      <c r="C85" s="115" t="s">
        <v>2252</v>
      </c>
      <c r="D85" s="173"/>
      <c r="E85" s="173"/>
      <c r="F85" s="58" t="str">
        <f t="shared" si="1"/>
        <v>-</v>
      </c>
      <c r="G85" s="53"/>
      <c r="H85" s="276"/>
      <c r="I85" s="53"/>
      <c r="J85" s="53"/>
      <c r="K85" s="53"/>
      <c r="L85" s="53"/>
      <c r="M85" s="53"/>
      <c r="N85" s="53"/>
      <c r="O85" s="53"/>
      <c r="P85" s="53"/>
      <c r="Q85" s="53"/>
      <c r="R85" s="53"/>
      <c r="S85" s="53"/>
      <c r="T85" s="53"/>
      <c r="U85" s="53"/>
      <c r="V85" s="53"/>
      <c r="W85" s="53"/>
    </row>
    <row r="86" spans="1:23" ht="24" x14ac:dyDescent="0.2">
      <c r="A86" s="57" t="s">
        <v>2254</v>
      </c>
      <c r="B86" s="52" t="s">
        <v>2255</v>
      </c>
      <c r="C86" s="115" t="s">
        <v>2254</v>
      </c>
      <c r="D86" s="173"/>
      <c r="E86" s="173"/>
      <c r="F86" s="58" t="str">
        <f t="shared" si="1"/>
        <v>-</v>
      </c>
      <c r="G86" s="53"/>
      <c r="H86" s="276"/>
      <c r="I86" s="53"/>
      <c r="J86" s="53"/>
      <c r="K86" s="53"/>
      <c r="L86" s="53"/>
      <c r="M86" s="53"/>
      <c r="N86" s="53"/>
      <c r="O86" s="53"/>
      <c r="P86" s="53"/>
      <c r="Q86" s="53"/>
      <c r="R86" s="53"/>
      <c r="S86" s="53"/>
      <c r="T86" s="53"/>
      <c r="U86" s="53"/>
      <c r="V86" s="53"/>
      <c r="W86" s="53"/>
    </row>
    <row r="87" spans="1:23" ht="12.75" customHeight="1" x14ac:dyDescent="0.2">
      <c r="A87" s="57" t="s">
        <v>2256</v>
      </c>
      <c r="B87" s="52" t="s">
        <v>2257</v>
      </c>
      <c r="C87" s="115" t="s">
        <v>2256</v>
      </c>
      <c r="D87" s="173"/>
      <c r="E87" s="173"/>
      <c r="F87" s="58" t="str">
        <f t="shared" si="1"/>
        <v>-</v>
      </c>
      <c r="G87" s="53"/>
      <c r="H87" s="276"/>
      <c r="I87" s="53"/>
      <c r="J87" s="53"/>
      <c r="K87" s="53"/>
      <c r="L87" s="53"/>
      <c r="M87" s="53"/>
      <c r="N87" s="53"/>
      <c r="O87" s="53"/>
      <c r="P87" s="53"/>
      <c r="Q87" s="53"/>
      <c r="R87" s="53"/>
      <c r="S87" s="53"/>
      <c r="T87" s="53"/>
      <c r="U87" s="53"/>
      <c r="V87" s="53"/>
      <c r="W87" s="53"/>
    </row>
    <row r="88" spans="1:23" ht="12.75" customHeight="1" x14ac:dyDescent="0.2">
      <c r="A88" s="57" t="s">
        <v>2258</v>
      </c>
      <c r="B88" s="52" t="s">
        <v>2259</v>
      </c>
      <c r="C88" s="115" t="s">
        <v>2258</v>
      </c>
      <c r="D88" s="66">
        <f t="shared" ref="D88:E88" si="15">D89+D107-D118</f>
        <v>0</v>
      </c>
      <c r="E88" s="66">
        <f t="shared" si="15"/>
        <v>0</v>
      </c>
      <c r="F88" s="58" t="str">
        <f t="shared" si="1"/>
        <v>-</v>
      </c>
      <c r="G88" s="53"/>
      <c r="H88" s="276"/>
      <c r="I88" s="53"/>
      <c r="J88" s="53"/>
      <c r="K88" s="53"/>
      <c r="L88" s="53"/>
      <c r="M88" s="53"/>
      <c r="N88" s="53"/>
      <c r="O88" s="53"/>
      <c r="P88" s="53"/>
      <c r="Q88" s="53"/>
      <c r="R88" s="53"/>
      <c r="S88" s="53"/>
      <c r="T88" s="53"/>
      <c r="U88" s="53"/>
      <c r="V88" s="53"/>
      <c r="W88" s="53"/>
    </row>
    <row r="89" spans="1:23" ht="36" x14ac:dyDescent="0.2">
      <c r="A89" s="57"/>
      <c r="B89" s="52" t="s">
        <v>2260</v>
      </c>
      <c r="C89" s="115" t="s">
        <v>2261</v>
      </c>
      <c r="D89" s="66">
        <f t="shared" ref="D89:E89" si="16">SUM(D90:D106)</f>
        <v>0</v>
      </c>
      <c r="E89" s="66">
        <f t="shared" si="16"/>
        <v>0</v>
      </c>
      <c r="F89" s="58" t="str">
        <f t="shared" si="1"/>
        <v>-</v>
      </c>
      <c r="G89" s="53"/>
      <c r="H89" s="276"/>
      <c r="I89" s="53"/>
      <c r="J89" s="53"/>
      <c r="K89" s="53"/>
      <c r="L89" s="53"/>
      <c r="M89" s="53"/>
      <c r="N89" s="53"/>
      <c r="O89" s="53"/>
      <c r="P89" s="53"/>
      <c r="Q89" s="53"/>
      <c r="R89" s="53"/>
      <c r="S89" s="53"/>
      <c r="T89" s="53"/>
      <c r="U89" s="53"/>
      <c r="V89" s="53"/>
      <c r="W89" s="53"/>
    </row>
    <row r="90" spans="1:23" ht="12.75" customHeight="1" x14ac:dyDescent="0.2">
      <c r="A90" s="57" t="s">
        <v>2262</v>
      </c>
      <c r="B90" s="52" t="s">
        <v>2263</v>
      </c>
      <c r="C90" s="115" t="s">
        <v>2262</v>
      </c>
      <c r="D90" s="173"/>
      <c r="E90" s="173"/>
      <c r="F90" s="58" t="str">
        <f t="shared" si="1"/>
        <v>-</v>
      </c>
      <c r="G90" s="53"/>
      <c r="H90" s="276"/>
      <c r="I90" s="53"/>
      <c r="J90" s="53"/>
      <c r="K90" s="53"/>
      <c r="L90" s="53"/>
      <c r="M90" s="53"/>
      <c r="N90" s="53"/>
      <c r="O90" s="53"/>
      <c r="P90" s="53"/>
      <c r="Q90" s="53"/>
      <c r="R90" s="53"/>
      <c r="S90" s="53"/>
      <c r="T90" s="53"/>
      <c r="U90" s="53"/>
      <c r="V90" s="53"/>
      <c r="W90" s="53"/>
    </row>
    <row r="91" spans="1:23" ht="12.75" customHeight="1" x14ac:dyDescent="0.2">
      <c r="A91" s="57" t="s">
        <v>2264</v>
      </c>
      <c r="B91" s="52" t="s">
        <v>2265</v>
      </c>
      <c r="C91" s="115" t="s">
        <v>2264</v>
      </c>
      <c r="D91" s="173"/>
      <c r="E91" s="173"/>
      <c r="F91" s="58" t="str">
        <f t="shared" si="1"/>
        <v>-</v>
      </c>
      <c r="G91" s="53"/>
      <c r="H91" s="276"/>
      <c r="I91" s="53"/>
      <c r="J91" s="53"/>
      <c r="K91" s="53"/>
      <c r="L91" s="53"/>
      <c r="M91" s="53"/>
      <c r="N91" s="53"/>
      <c r="O91" s="53"/>
      <c r="P91" s="53"/>
      <c r="Q91" s="53"/>
      <c r="R91" s="53"/>
      <c r="S91" s="53"/>
      <c r="T91" s="53"/>
      <c r="U91" s="53"/>
      <c r="V91" s="53"/>
      <c r="W91" s="53"/>
    </row>
    <row r="92" spans="1:23" ht="12.75" customHeight="1" x14ac:dyDescent="0.2">
      <c r="A92" s="57" t="s">
        <v>2266</v>
      </c>
      <c r="B92" s="52" t="s">
        <v>2267</v>
      </c>
      <c r="C92" s="115" t="s">
        <v>2266</v>
      </c>
      <c r="D92" s="173"/>
      <c r="E92" s="173"/>
      <c r="F92" s="58" t="str">
        <f t="shared" si="1"/>
        <v>-</v>
      </c>
      <c r="G92" s="53"/>
      <c r="H92" s="276"/>
      <c r="I92" s="53"/>
      <c r="J92" s="53"/>
      <c r="K92" s="53"/>
      <c r="L92" s="53"/>
      <c r="M92" s="53"/>
      <c r="N92" s="53"/>
      <c r="O92" s="53"/>
      <c r="P92" s="53"/>
      <c r="Q92" s="53"/>
      <c r="R92" s="53"/>
      <c r="S92" s="53"/>
      <c r="T92" s="53"/>
      <c r="U92" s="53"/>
      <c r="V92" s="53"/>
      <c r="W92" s="53"/>
    </row>
    <row r="93" spans="1:23" ht="12.75" customHeight="1" x14ac:dyDescent="0.2">
      <c r="A93" s="57" t="s">
        <v>2268</v>
      </c>
      <c r="B93" s="52" t="s">
        <v>2269</v>
      </c>
      <c r="C93" s="115" t="s">
        <v>2268</v>
      </c>
      <c r="D93" s="173"/>
      <c r="E93" s="173"/>
      <c r="F93" s="58" t="str">
        <f t="shared" si="1"/>
        <v>-</v>
      </c>
      <c r="G93" s="53"/>
      <c r="H93" s="276"/>
      <c r="I93" s="53"/>
      <c r="J93" s="53"/>
      <c r="K93" s="53"/>
      <c r="L93" s="53"/>
      <c r="M93" s="53"/>
      <c r="N93" s="53"/>
      <c r="O93" s="53"/>
      <c r="P93" s="53"/>
      <c r="Q93" s="53"/>
      <c r="R93" s="53"/>
      <c r="S93" s="53"/>
      <c r="T93" s="53"/>
      <c r="U93" s="53"/>
      <c r="V93" s="53"/>
      <c r="W93" s="53"/>
    </row>
    <row r="94" spans="1:23" ht="12.75" customHeight="1" x14ac:dyDescent="0.2">
      <c r="A94" s="57" t="s">
        <v>2270</v>
      </c>
      <c r="B94" s="52" t="s">
        <v>2271</v>
      </c>
      <c r="C94" s="115" t="s">
        <v>2270</v>
      </c>
      <c r="D94" s="173"/>
      <c r="E94" s="173"/>
      <c r="F94" s="58" t="str">
        <f t="shared" si="1"/>
        <v>-</v>
      </c>
      <c r="G94" s="53"/>
      <c r="H94" s="276"/>
      <c r="I94" s="53"/>
      <c r="J94" s="53"/>
      <c r="K94" s="53"/>
      <c r="L94" s="53"/>
      <c r="M94" s="53"/>
      <c r="N94" s="53"/>
      <c r="O94" s="53"/>
      <c r="P94" s="53"/>
      <c r="Q94" s="53"/>
      <c r="R94" s="53"/>
      <c r="S94" s="53"/>
      <c r="T94" s="53"/>
      <c r="U94" s="53"/>
      <c r="V94" s="53"/>
      <c r="W94" s="53"/>
    </row>
    <row r="95" spans="1:23" ht="12.75" customHeight="1" x14ac:dyDescent="0.2">
      <c r="A95" s="57" t="s">
        <v>2272</v>
      </c>
      <c r="B95" s="52" t="s">
        <v>2273</v>
      </c>
      <c r="C95" s="115" t="s">
        <v>2272</v>
      </c>
      <c r="D95" s="173"/>
      <c r="E95" s="173"/>
      <c r="F95" s="58" t="str">
        <f t="shared" si="1"/>
        <v>-</v>
      </c>
      <c r="G95" s="53"/>
      <c r="H95" s="276"/>
      <c r="I95" s="53"/>
      <c r="J95" s="53"/>
      <c r="K95" s="53"/>
      <c r="L95" s="53"/>
      <c r="M95" s="53"/>
      <c r="N95" s="53"/>
      <c r="O95" s="53"/>
      <c r="P95" s="53"/>
      <c r="Q95" s="53"/>
      <c r="R95" s="53"/>
      <c r="S95" s="53"/>
      <c r="T95" s="53"/>
      <c r="U95" s="53"/>
      <c r="V95" s="53"/>
      <c r="W95" s="53"/>
    </row>
    <row r="96" spans="1:23" ht="12.75" customHeight="1" x14ac:dyDescent="0.2">
      <c r="A96" s="57" t="s">
        <v>2274</v>
      </c>
      <c r="B96" s="52" t="s">
        <v>2275</v>
      </c>
      <c r="C96" s="115" t="s">
        <v>2274</v>
      </c>
      <c r="D96" s="173"/>
      <c r="E96" s="173"/>
      <c r="F96" s="58" t="str">
        <f t="shared" si="1"/>
        <v>-</v>
      </c>
      <c r="G96" s="53"/>
      <c r="H96" s="276"/>
      <c r="I96" s="53"/>
      <c r="J96" s="53"/>
      <c r="K96" s="53"/>
      <c r="L96" s="53"/>
      <c r="M96" s="53"/>
      <c r="N96" s="53"/>
      <c r="O96" s="53"/>
      <c r="P96" s="53"/>
      <c r="Q96" s="53"/>
      <c r="R96" s="53"/>
      <c r="S96" s="53"/>
      <c r="T96" s="53"/>
      <c r="U96" s="53"/>
      <c r="V96" s="53"/>
      <c r="W96" s="53"/>
    </row>
    <row r="97" spans="1:23" ht="12.75" customHeight="1" x14ac:dyDescent="0.2">
      <c r="A97" s="57" t="s">
        <v>2276</v>
      </c>
      <c r="B97" s="52" t="s">
        <v>2277</v>
      </c>
      <c r="C97" s="115" t="s">
        <v>2276</v>
      </c>
      <c r="D97" s="173"/>
      <c r="E97" s="173"/>
      <c r="F97" s="58" t="str">
        <f t="shared" si="1"/>
        <v>-</v>
      </c>
      <c r="G97" s="53"/>
      <c r="H97" s="276"/>
      <c r="I97" s="53"/>
      <c r="J97" s="53"/>
      <c r="K97" s="53"/>
      <c r="L97" s="53"/>
      <c r="M97" s="53"/>
      <c r="N97" s="53"/>
      <c r="O97" s="53"/>
      <c r="P97" s="53"/>
      <c r="Q97" s="53"/>
      <c r="R97" s="53"/>
      <c r="S97" s="53"/>
      <c r="T97" s="53"/>
      <c r="U97" s="53"/>
      <c r="V97" s="53"/>
      <c r="W97" s="53"/>
    </row>
    <row r="98" spans="1:23" ht="12.75" customHeight="1" x14ac:dyDescent="0.2">
      <c r="A98" s="57" t="s">
        <v>2278</v>
      </c>
      <c r="B98" s="52" t="s">
        <v>2279</v>
      </c>
      <c r="C98" s="115" t="s">
        <v>2278</v>
      </c>
      <c r="D98" s="173"/>
      <c r="E98" s="173"/>
      <c r="F98" s="58" t="str">
        <f t="shared" si="1"/>
        <v>-</v>
      </c>
      <c r="G98" s="53"/>
      <c r="H98" s="276"/>
      <c r="I98" s="53"/>
      <c r="J98" s="53"/>
      <c r="K98" s="53"/>
      <c r="L98" s="53"/>
      <c r="M98" s="53"/>
      <c r="N98" s="53"/>
      <c r="O98" s="53"/>
      <c r="P98" s="53"/>
      <c r="Q98" s="53"/>
      <c r="R98" s="53"/>
      <c r="S98" s="53"/>
      <c r="T98" s="53"/>
      <c r="U98" s="53"/>
      <c r="V98" s="53"/>
      <c r="W98" s="53"/>
    </row>
    <row r="99" spans="1:23" ht="12.75" customHeight="1" x14ac:dyDescent="0.2">
      <c r="A99" s="57" t="s">
        <v>2280</v>
      </c>
      <c r="B99" s="52" t="s">
        <v>2281</v>
      </c>
      <c r="C99" s="115" t="s">
        <v>2280</v>
      </c>
      <c r="D99" s="173"/>
      <c r="E99" s="173"/>
      <c r="F99" s="58" t="str">
        <f t="shared" si="1"/>
        <v>-</v>
      </c>
      <c r="G99" s="53"/>
      <c r="H99" s="276"/>
      <c r="I99" s="53"/>
      <c r="J99" s="53"/>
      <c r="K99" s="53"/>
      <c r="L99" s="53"/>
      <c r="M99" s="53"/>
      <c r="N99" s="53"/>
      <c r="O99" s="53"/>
      <c r="P99" s="53"/>
      <c r="Q99" s="53"/>
      <c r="R99" s="53"/>
      <c r="S99" s="53"/>
      <c r="T99" s="53"/>
      <c r="U99" s="53"/>
      <c r="V99" s="53"/>
      <c r="W99" s="53"/>
    </row>
    <row r="100" spans="1:23" ht="12.75" customHeight="1" x14ac:dyDescent="0.2">
      <c r="A100" s="57" t="s">
        <v>2282</v>
      </c>
      <c r="B100" s="52" t="s">
        <v>2283</v>
      </c>
      <c r="C100" s="115" t="s">
        <v>2282</v>
      </c>
      <c r="D100" s="173"/>
      <c r="E100" s="173"/>
      <c r="F100" s="58" t="str">
        <f t="shared" si="1"/>
        <v>-</v>
      </c>
      <c r="G100" s="53"/>
      <c r="H100" s="276"/>
      <c r="I100" s="53"/>
      <c r="J100" s="53"/>
      <c r="K100" s="53"/>
      <c r="L100" s="53"/>
      <c r="M100" s="53"/>
      <c r="N100" s="53"/>
      <c r="O100" s="53"/>
      <c r="P100" s="53"/>
      <c r="Q100" s="53"/>
      <c r="R100" s="53"/>
      <c r="S100" s="53"/>
      <c r="T100" s="53"/>
      <c r="U100" s="53"/>
      <c r="V100" s="53"/>
      <c r="W100" s="53"/>
    </row>
    <row r="101" spans="1:23" ht="12.75" customHeight="1" x14ac:dyDescent="0.2">
      <c r="A101" s="57" t="s">
        <v>2284</v>
      </c>
      <c r="B101" s="52" t="s">
        <v>2285</v>
      </c>
      <c r="C101" s="115" t="s">
        <v>2284</v>
      </c>
      <c r="D101" s="173"/>
      <c r="E101" s="173"/>
      <c r="F101" s="58" t="str">
        <f t="shared" si="1"/>
        <v>-</v>
      </c>
      <c r="G101" s="53"/>
      <c r="H101" s="276"/>
      <c r="I101" s="53"/>
      <c r="J101" s="53"/>
      <c r="K101" s="53"/>
      <c r="L101" s="53"/>
      <c r="M101" s="53"/>
      <c r="N101" s="53"/>
      <c r="O101" s="53"/>
      <c r="P101" s="53"/>
      <c r="Q101" s="53"/>
      <c r="R101" s="53"/>
      <c r="S101" s="53"/>
      <c r="T101" s="53"/>
      <c r="U101" s="53"/>
      <c r="V101" s="53"/>
      <c r="W101" s="53"/>
    </row>
    <row r="102" spans="1:23" ht="12.75" customHeight="1" x14ac:dyDescent="0.2">
      <c r="A102" s="57" t="s">
        <v>2286</v>
      </c>
      <c r="B102" s="52" t="s">
        <v>2287</v>
      </c>
      <c r="C102" s="115" t="s">
        <v>2286</v>
      </c>
      <c r="D102" s="173"/>
      <c r="E102" s="173"/>
      <c r="F102" s="58" t="str">
        <f t="shared" si="1"/>
        <v>-</v>
      </c>
      <c r="G102" s="53"/>
      <c r="H102" s="276"/>
      <c r="I102" s="53"/>
      <c r="J102" s="53"/>
      <c r="K102" s="53"/>
      <c r="L102" s="53"/>
      <c r="M102" s="53"/>
      <c r="N102" s="53"/>
      <c r="O102" s="53"/>
      <c r="P102" s="53"/>
      <c r="Q102" s="53"/>
      <c r="R102" s="53"/>
      <c r="S102" s="53"/>
      <c r="T102" s="53"/>
      <c r="U102" s="53"/>
      <c r="V102" s="53"/>
      <c r="W102" s="53"/>
    </row>
    <row r="103" spans="1:23" ht="12.75" customHeight="1" x14ac:dyDescent="0.2">
      <c r="A103" s="57" t="s">
        <v>2288</v>
      </c>
      <c r="B103" s="52" t="s">
        <v>2289</v>
      </c>
      <c r="C103" s="115" t="s">
        <v>2288</v>
      </c>
      <c r="D103" s="173"/>
      <c r="E103" s="173"/>
      <c r="F103" s="58" t="str">
        <f t="shared" si="1"/>
        <v>-</v>
      </c>
      <c r="G103" s="53"/>
      <c r="H103" s="276"/>
      <c r="I103" s="53"/>
      <c r="J103" s="53"/>
      <c r="K103" s="53"/>
      <c r="L103" s="53"/>
      <c r="M103" s="53"/>
      <c r="N103" s="53"/>
      <c r="O103" s="53"/>
      <c r="P103" s="53"/>
      <c r="Q103" s="53"/>
      <c r="R103" s="53"/>
      <c r="S103" s="53"/>
      <c r="T103" s="53"/>
      <c r="U103" s="53"/>
      <c r="V103" s="53"/>
      <c r="W103" s="53"/>
    </row>
    <row r="104" spans="1:23" ht="12.75" customHeight="1" x14ac:dyDescent="0.2">
      <c r="A104" s="57" t="s">
        <v>2290</v>
      </c>
      <c r="B104" s="52" t="s">
        <v>2291</v>
      </c>
      <c r="C104" s="115" t="s">
        <v>2290</v>
      </c>
      <c r="D104" s="173"/>
      <c r="E104" s="173"/>
      <c r="F104" s="58" t="str">
        <f t="shared" si="1"/>
        <v>-</v>
      </c>
      <c r="G104" s="53"/>
      <c r="H104" s="276"/>
      <c r="I104" s="53"/>
      <c r="J104" s="53"/>
      <c r="K104" s="53"/>
      <c r="L104" s="53"/>
      <c r="M104" s="53"/>
      <c r="N104" s="53"/>
      <c r="O104" s="53"/>
      <c r="P104" s="53"/>
      <c r="Q104" s="53"/>
      <c r="R104" s="53"/>
      <c r="S104" s="53"/>
      <c r="T104" s="53"/>
      <c r="U104" s="53"/>
      <c r="V104" s="53"/>
      <c r="W104" s="53"/>
    </row>
    <row r="105" spans="1:23" ht="12.75" customHeight="1" x14ac:dyDescent="0.2">
      <c r="A105" s="57" t="s">
        <v>2292</v>
      </c>
      <c r="B105" s="52" t="s">
        <v>2293</v>
      </c>
      <c r="C105" s="115" t="s">
        <v>2292</v>
      </c>
      <c r="D105" s="173"/>
      <c r="E105" s="173"/>
      <c r="F105" s="58" t="str">
        <f t="shared" si="1"/>
        <v>-</v>
      </c>
      <c r="G105" s="53"/>
      <c r="H105" s="276"/>
      <c r="I105" s="53"/>
      <c r="J105" s="53"/>
      <c r="K105" s="53"/>
      <c r="L105" s="53"/>
      <c r="M105" s="53"/>
      <c r="N105" s="53"/>
      <c r="O105" s="53"/>
      <c r="P105" s="53"/>
      <c r="Q105" s="53"/>
      <c r="R105" s="53"/>
      <c r="S105" s="53"/>
      <c r="T105" s="53"/>
      <c r="U105" s="53"/>
      <c r="V105" s="53"/>
      <c r="W105" s="53"/>
    </row>
    <row r="106" spans="1:23" ht="12" x14ac:dyDescent="0.2">
      <c r="A106" s="57" t="s">
        <v>2294</v>
      </c>
      <c r="B106" s="52" t="s">
        <v>2295</v>
      </c>
      <c r="C106" s="115" t="s">
        <v>2294</v>
      </c>
      <c r="D106" s="173"/>
      <c r="E106" s="173"/>
      <c r="F106" s="58" t="str">
        <f t="shared" si="1"/>
        <v>-</v>
      </c>
      <c r="G106" s="53"/>
      <c r="H106" s="276"/>
      <c r="I106" s="53"/>
      <c r="J106" s="53"/>
      <c r="K106" s="53"/>
      <c r="L106" s="53"/>
      <c r="M106" s="53"/>
      <c r="N106" s="53"/>
      <c r="O106" s="53"/>
      <c r="P106" s="53"/>
      <c r="Q106" s="53"/>
      <c r="R106" s="53"/>
      <c r="S106" s="53"/>
      <c r="T106" s="53"/>
      <c r="U106" s="53"/>
      <c r="V106" s="53"/>
      <c r="W106" s="53"/>
    </row>
    <row r="107" spans="1:23" ht="24" x14ac:dyDescent="0.2">
      <c r="A107" s="57"/>
      <c r="B107" s="52" t="s">
        <v>2296</v>
      </c>
      <c r="C107" s="115" t="s">
        <v>2297</v>
      </c>
      <c r="D107" s="66">
        <f t="shared" ref="D107:E107" si="17">SUM(D108:D117)</f>
        <v>0</v>
      </c>
      <c r="E107" s="66">
        <f t="shared" si="17"/>
        <v>0</v>
      </c>
      <c r="F107" s="58" t="str">
        <f t="shared" si="1"/>
        <v>-</v>
      </c>
      <c r="G107" s="53"/>
      <c r="H107" s="276"/>
      <c r="I107" s="53"/>
      <c r="J107" s="53"/>
      <c r="K107" s="53"/>
      <c r="L107" s="53"/>
      <c r="M107" s="53"/>
      <c r="N107" s="53"/>
      <c r="O107" s="53"/>
      <c r="P107" s="53"/>
      <c r="Q107" s="53"/>
      <c r="R107" s="53"/>
      <c r="S107" s="53"/>
      <c r="T107" s="53"/>
      <c r="U107" s="53"/>
      <c r="V107" s="53"/>
      <c r="W107" s="53"/>
    </row>
    <row r="108" spans="1:23" ht="12.75" customHeight="1" x14ac:dyDescent="0.2">
      <c r="A108" s="57" t="s">
        <v>2298</v>
      </c>
      <c r="B108" s="52" t="s">
        <v>2299</v>
      </c>
      <c r="C108" s="115" t="s">
        <v>2298</v>
      </c>
      <c r="D108" s="173"/>
      <c r="E108" s="173"/>
      <c r="F108" s="58" t="str">
        <f t="shared" si="1"/>
        <v>-</v>
      </c>
      <c r="G108" s="53"/>
      <c r="H108" s="276"/>
      <c r="I108" s="53"/>
      <c r="J108" s="53"/>
      <c r="K108" s="53"/>
      <c r="L108" s="53"/>
      <c r="M108" s="53"/>
      <c r="N108" s="53"/>
      <c r="O108" s="53"/>
      <c r="P108" s="53"/>
      <c r="Q108" s="53"/>
      <c r="R108" s="53"/>
      <c r="S108" s="53"/>
      <c r="T108" s="53"/>
      <c r="U108" s="53"/>
      <c r="V108" s="53"/>
      <c r="W108" s="53"/>
    </row>
    <row r="109" spans="1:23" ht="12.75" customHeight="1" x14ac:dyDescent="0.2">
      <c r="A109" s="57" t="s">
        <v>2300</v>
      </c>
      <c r="B109" s="52" t="s">
        <v>2301</v>
      </c>
      <c r="C109" s="115" t="s">
        <v>2300</v>
      </c>
      <c r="D109" s="173"/>
      <c r="E109" s="173"/>
      <c r="F109" s="58" t="str">
        <f t="shared" si="1"/>
        <v>-</v>
      </c>
      <c r="G109" s="53"/>
      <c r="H109" s="276"/>
      <c r="I109" s="53"/>
      <c r="J109" s="53"/>
      <c r="K109" s="53"/>
      <c r="L109" s="53"/>
      <c r="M109" s="53"/>
      <c r="N109" s="53"/>
      <c r="O109" s="53"/>
      <c r="P109" s="53"/>
      <c r="Q109" s="53"/>
      <c r="R109" s="53"/>
      <c r="S109" s="53"/>
      <c r="T109" s="53"/>
      <c r="U109" s="53"/>
      <c r="V109" s="53"/>
      <c r="W109" s="53"/>
    </row>
    <row r="110" spans="1:23" ht="12.75" customHeight="1" x14ac:dyDescent="0.2">
      <c r="A110" s="57" t="s">
        <v>2302</v>
      </c>
      <c r="B110" s="52" t="s">
        <v>2303</v>
      </c>
      <c r="C110" s="115" t="s">
        <v>2302</v>
      </c>
      <c r="D110" s="173"/>
      <c r="E110" s="173"/>
      <c r="F110" s="58" t="str">
        <f t="shared" si="1"/>
        <v>-</v>
      </c>
      <c r="G110" s="53"/>
      <c r="H110" s="276"/>
      <c r="I110" s="53"/>
      <c r="J110" s="53"/>
      <c r="K110" s="53"/>
      <c r="L110" s="53"/>
      <c r="M110" s="53"/>
      <c r="N110" s="53"/>
      <c r="O110" s="53"/>
      <c r="P110" s="53"/>
      <c r="Q110" s="53"/>
      <c r="R110" s="53"/>
      <c r="S110" s="53"/>
      <c r="T110" s="53"/>
      <c r="U110" s="53"/>
      <c r="V110" s="53"/>
      <c r="W110" s="53"/>
    </row>
    <row r="111" spans="1:23" ht="12.75" customHeight="1" x14ac:dyDescent="0.2">
      <c r="A111" s="57" t="s">
        <v>2304</v>
      </c>
      <c r="B111" s="52" t="s">
        <v>2305</v>
      </c>
      <c r="C111" s="115" t="s">
        <v>2304</v>
      </c>
      <c r="D111" s="173"/>
      <c r="E111" s="173"/>
      <c r="F111" s="58" t="str">
        <f t="shared" si="1"/>
        <v>-</v>
      </c>
      <c r="G111" s="53"/>
      <c r="H111" s="276"/>
      <c r="I111" s="53"/>
      <c r="J111" s="53"/>
      <c r="K111" s="53"/>
      <c r="L111" s="53"/>
      <c r="M111" s="53"/>
      <c r="N111" s="53"/>
      <c r="O111" s="53"/>
      <c r="P111" s="53"/>
      <c r="Q111" s="53"/>
      <c r="R111" s="53"/>
      <c r="S111" s="53"/>
      <c r="T111" s="53"/>
      <c r="U111" s="53"/>
      <c r="V111" s="53"/>
      <c r="W111" s="53"/>
    </row>
    <row r="112" spans="1:23" ht="12.75" customHeight="1" x14ac:dyDescent="0.2">
      <c r="A112" s="57" t="s">
        <v>2306</v>
      </c>
      <c r="B112" s="52" t="s">
        <v>2307</v>
      </c>
      <c r="C112" s="115" t="s">
        <v>2306</v>
      </c>
      <c r="D112" s="173"/>
      <c r="E112" s="173"/>
      <c r="F112" s="58" t="str">
        <f t="shared" si="1"/>
        <v>-</v>
      </c>
      <c r="G112" s="53"/>
      <c r="H112" s="276"/>
      <c r="I112" s="53"/>
      <c r="J112" s="53"/>
      <c r="K112" s="53"/>
      <c r="L112" s="53"/>
      <c r="M112" s="53"/>
      <c r="N112" s="53"/>
      <c r="O112" s="53"/>
      <c r="P112" s="53"/>
      <c r="Q112" s="53"/>
      <c r="R112" s="53"/>
      <c r="S112" s="53"/>
      <c r="T112" s="53"/>
      <c r="U112" s="53"/>
      <c r="V112" s="53"/>
      <c r="W112" s="53"/>
    </row>
    <row r="113" spans="1:23" ht="12.75" customHeight="1" x14ac:dyDescent="0.2">
      <c r="A113" s="57" t="s">
        <v>2308</v>
      </c>
      <c r="B113" s="52" t="s">
        <v>2309</v>
      </c>
      <c r="C113" s="115" t="s">
        <v>2308</v>
      </c>
      <c r="D113" s="173"/>
      <c r="E113" s="173"/>
      <c r="F113" s="58" t="str">
        <f t="shared" si="1"/>
        <v>-</v>
      </c>
      <c r="G113" s="53"/>
      <c r="H113" s="276"/>
      <c r="I113" s="53"/>
      <c r="J113" s="53"/>
      <c r="K113" s="53"/>
      <c r="L113" s="53"/>
      <c r="M113" s="53"/>
      <c r="N113" s="53"/>
      <c r="O113" s="53"/>
      <c r="P113" s="53"/>
      <c r="Q113" s="53"/>
      <c r="R113" s="53"/>
      <c r="S113" s="53"/>
      <c r="T113" s="53"/>
      <c r="U113" s="53"/>
      <c r="V113" s="53"/>
      <c r="W113" s="53"/>
    </row>
    <row r="114" spans="1:23" ht="12.75" customHeight="1" x14ac:dyDescent="0.2">
      <c r="A114" s="57" t="s">
        <v>2310</v>
      </c>
      <c r="B114" s="52" t="s">
        <v>2311</v>
      </c>
      <c r="C114" s="115" t="s">
        <v>2310</v>
      </c>
      <c r="D114" s="173"/>
      <c r="E114" s="173"/>
      <c r="F114" s="58" t="str">
        <f t="shared" si="1"/>
        <v>-</v>
      </c>
      <c r="G114" s="53"/>
      <c r="H114" s="276"/>
      <c r="I114" s="53"/>
      <c r="J114" s="53"/>
      <c r="K114" s="53"/>
      <c r="L114" s="53"/>
      <c r="M114" s="53"/>
      <c r="N114" s="53"/>
      <c r="O114" s="53"/>
      <c r="P114" s="53"/>
      <c r="Q114" s="53"/>
      <c r="R114" s="53"/>
      <c r="S114" s="53"/>
      <c r="T114" s="53"/>
      <c r="U114" s="53"/>
      <c r="V114" s="53"/>
      <c r="W114" s="53"/>
    </row>
    <row r="115" spans="1:23" ht="12.75" customHeight="1" x14ac:dyDescent="0.2">
      <c r="A115" s="57" t="s">
        <v>2312</v>
      </c>
      <c r="B115" s="52" t="s">
        <v>2313</v>
      </c>
      <c r="C115" s="115" t="s">
        <v>2312</v>
      </c>
      <c r="D115" s="173"/>
      <c r="E115" s="173"/>
      <c r="F115" s="58" t="str">
        <f t="shared" si="1"/>
        <v>-</v>
      </c>
      <c r="G115" s="53"/>
      <c r="H115" s="276"/>
      <c r="I115" s="53"/>
      <c r="J115" s="53"/>
      <c r="K115" s="53"/>
      <c r="L115" s="53"/>
      <c r="M115" s="53"/>
      <c r="N115" s="53"/>
      <c r="O115" s="53"/>
      <c r="P115" s="53"/>
      <c r="Q115" s="53"/>
      <c r="R115" s="53"/>
      <c r="S115" s="53"/>
      <c r="T115" s="53"/>
      <c r="U115" s="53"/>
      <c r="V115" s="53"/>
      <c r="W115" s="53"/>
    </row>
    <row r="116" spans="1:23" ht="12.75" customHeight="1" x14ac:dyDescent="0.2">
      <c r="A116" s="57" t="s">
        <v>2314</v>
      </c>
      <c r="B116" s="52" t="s">
        <v>2315</v>
      </c>
      <c r="C116" s="115" t="s">
        <v>2314</v>
      </c>
      <c r="D116" s="173"/>
      <c r="E116" s="173"/>
      <c r="F116" s="58" t="str">
        <f t="shared" si="1"/>
        <v>-</v>
      </c>
      <c r="G116" s="53"/>
      <c r="H116" s="276"/>
      <c r="I116" s="53"/>
      <c r="J116" s="53"/>
      <c r="K116" s="53"/>
      <c r="L116" s="53"/>
      <c r="M116" s="53"/>
      <c r="N116" s="53"/>
      <c r="O116" s="53"/>
      <c r="P116" s="53"/>
      <c r="Q116" s="53"/>
      <c r="R116" s="53"/>
      <c r="S116" s="53"/>
      <c r="T116" s="53"/>
      <c r="U116" s="53"/>
      <c r="V116" s="53"/>
      <c r="W116" s="53"/>
    </row>
    <row r="117" spans="1:23" ht="12.75" customHeight="1" x14ac:dyDescent="0.2">
      <c r="A117" s="57" t="s">
        <v>2316</v>
      </c>
      <c r="B117" s="52" t="s">
        <v>2317</v>
      </c>
      <c r="C117" s="115" t="s">
        <v>2316</v>
      </c>
      <c r="D117" s="173"/>
      <c r="E117" s="173"/>
      <c r="F117" s="58" t="str">
        <f t="shared" si="1"/>
        <v>-</v>
      </c>
      <c r="G117" s="53"/>
      <c r="H117" s="276"/>
      <c r="I117" s="53"/>
      <c r="J117" s="53"/>
      <c r="K117" s="53"/>
      <c r="L117" s="53"/>
      <c r="M117" s="53"/>
      <c r="N117" s="53"/>
      <c r="O117" s="53"/>
      <c r="P117" s="53"/>
      <c r="Q117" s="53"/>
      <c r="R117" s="53"/>
      <c r="S117" s="53"/>
      <c r="T117" s="53"/>
      <c r="U117" s="53"/>
      <c r="V117" s="53"/>
      <c r="W117" s="53"/>
    </row>
    <row r="118" spans="1:23" ht="12.75" customHeight="1" x14ac:dyDescent="0.2">
      <c r="A118" s="57" t="s">
        <v>2318</v>
      </c>
      <c r="B118" s="52" t="s">
        <v>2319</v>
      </c>
      <c r="C118" s="115" t="s">
        <v>2318</v>
      </c>
      <c r="D118" s="173"/>
      <c r="E118" s="173"/>
      <c r="F118" s="58" t="str">
        <f t="shared" si="1"/>
        <v>-</v>
      </c>
      <c r="G118" s="53"/>
      <c r="H118" s="276"/>
      <c r="I118" s="53"/>
      <c r="J118" s="53"/>
      <c r="K118" s="53"/>
      <c r="L118" s="53"/>
      <c r="M118" s="53"/>
      <c r="N118" s="53"/>
      <c r="O118" s="53"/>
      <c r="P118" s="53"/>
      <c r="Q118" s="53"/>
      <c r="R118" s="53"/>
      <c r="S118" s="53"/>
      <c r="T118" s="53"/>
      <c r="U118" s="53"/>
      <c r="V118" s="53"/>
      <c r="W118" s="53"/>
    </row>
    <row r="119" spans="1:23" ht="12.75" customHeight="1" x14ac:dyDescent="0.2">
      <c r="A119" s="57" t="s">
        <v>2320</v>
      </c>
      <c r="B119" s="52" t="s">
        <v>2321</v>
      </c>
      <c r="C119" s="115" t="s">
        <v>2320</v>
      </c>
      <c r="D119" s="66">
        <f t="shared" ref="D119:E119" si="18">D120+D127-D134</f>
        <v>0</v>
      </c>
      <c r="E119" s="66">
        <f t="shared" si="18"/>
        <v>0</v>
      </c>
      <c r="F119" s="58" t="str">
        <f t="shared" si="1"/>
        <v>-</v>
      </c>
      <c r="G119" s="53"/>
      <c r="H119" s="276"/>
      <c r="I119" s="53"/>
      <c r="J119" s="53"/>
      <c r="K119" s="53"/>
      <c r="L119" s="53"/>
      <c r="M119" s="53"/>
      <c r="N119" s="53"/>
      <c r="O119" s="53"/>
      <c r="P119" s="53"/>
      <c r="Q119" s="53"/>
      <c r="R119" s="53"/>
      <c r="S119" s="53"/>
      <c r="T119" s="53"/>
      <c r="U119" s="53"/>
      <c r="V119" s="53"/>
      <c r="W119" s="53"/>
    </row>
    <row r="120" spans="1:23" ht="12.75" customHeight="1" x14ac:dyDescent="0.2">
      <c r="A120" s="57"/>
      <c r="B120" s="52" t="s">
        <v>2322</v>
      </c>
      <c r="C120" s="115" t="s">
        <v>2323</v>
      </c>
      <c r="D120" s="66">
        <f t="shared" ref="D120:E120" si="19">SUM(D121:D126)</f>
        <v>0</v>
      </c>
      <c r="E120" s="66">
        <f t="shared" si="19"/>
        <v>0</v>
      </c>
      <c r="F120" s="58" t="str">
        <f t="shared" si="1"/>
        <v>-</v>
      </c>
      <c r="G120" s="53"/>
      <c r="H120" s="276"/>
      <c r="I120" s="53"/>
      <c r="J120" s="53"/>
      <c r="K120" s="53"/>
      <c r="L120" s="53"/>
      <c r="M120" s="53"/>
      <c r="N120" s="53"/>
      <c r="O120" s="53"/>
      <c r="P120" s="53"/>
      <c r="Q120" s="53"/>
      <c r="R120" s="53"/>
      <c r="S120" s="53"/>
      <c r="T120" s="53"/>
      <c r="U120" s="53"/>
      <c r="V120" s="53"/>
      <c r="W120" s="53"/>
    </row>
    <row r="121" spans="1:23" ht="12.75" customHeight="1" x14ac:dyDescent="0.2">
      <c r="A121" s="57" t="s">
        <v>2324</v>
      </c>
      <c r="B121" s="52" t="s">
        <v>2325</v>
      </c>
      <c r="C121" s="115" t="s">
        <v>2324</v>
      </c>
      <c r="D121" s="173"/>
      <c r="E121" s="173"/>
      <c r="F121" s="58" t="str">
        <f t="shared" si="1"/>
        <v>-</v>
      </c>
      <c r="G121" s="53"/>
      <c r="H121" s="276"/>
      <c r="I121" s="53"/>
      <c r="J121" s="53"/>
      <c r="K121" s="53"/>
      <c r="L121" s="53"/>
      <c r="M121" s="53"/>
      <c r="N121" s="53"/>
      <c r="O121" s="53"/>
      <c r="P121" s="53"/>
      <c r="Q121" s="53"/>
      <c r="R121" s="53"/>
      <c r="S121" s="53"/>
      <c r="T121" s="53"/>
      <c r="U121" s="53"/>
      <c r="V121" s="53"/>
      <c r="W121" s="53"/>
    </row>
    <row r="122" spans="1:23" ht="12.75" customHeight="1" x14ac:dyDescent="0.2">
      <c r="A122" s="57" t="s">
        <v>2326</v>
      </c>
      <c r="B122" s="52" t="s">
        <v>2327</v>
      </c>
      <c r="C122" s="115" t="s">
        <v>2326</v>
      </c>
      <c r="D122" s="173"/>
      <c r="E122" s="173"/>
      <c r="F122" s="58" t="str">
        <f t="shared" si="1"/>
        <v>-</v>
      </c>
      <c r="G122" s="53"/>
      <c r="H122" s="276"/>
      <c r="I122" s="53"/>
      <c r="J122" s="53"/>
      <c r="K122" s="53"/>
      <c r="L122" s="53"/>
      <c r="M122" s="53"/>
      <c r="N122" s="53"/>
      <c r="O122" s="53"/>
      <c r="P122" s="53"/>
      <c r="Q122" s="53"/>
      <c r="R122" s="53"/>
      <c r="S122" s="53"/>
      <c r="T122" s="53"/>
      <c r="U122" s="53"/>
      <c r="V122" s="53"/>
      <c r="W122" s="53"/>
    </row>
    <row r="123" spans="1:23" ht="12.75" customHeight="1" x14ac:dyDescent="0.2">
      <c r="A123" s="57" t="s">
        <v>2328</v>
      </c>
      <c r="B123" s="52" t="s">
        <v>2329</v>
      </c>
      <c r="C123" s="115" t="s">
        <v>2328</v>
      </c>
      <c r="D123" s="173"/>
      <c r="E123" s="173"/>
      <c r="F123" s="58" t="str">
        <f t="shared" si="1"/>
        <v>-</v>
      </c>
      <c r="G123" s="53"/>
      <c r="H123" s="276"/>
      <c r="I123" s="53"/>
      <c r="J123" s="53"/>
      <c r="K123" s="53"/>
      <c r="L123" s="53"/>
      <c r="M123" s="53"/>
      <c r="N123" s="53"/>
      <c r="O123" s="53"/>
      <c r="P123" s="53"/>
      <c r="Q123" s="53"/>
      <c r="R123" s="53"/>
      <c r="S123" s="53"/>
      <c r="T123" s="53"/>
      <c r="U123" s="53"/>
      <c r="V123" s="53"/>
      <c r="W123" s="53"/>
    </row>
    <row r="124" spans="1:23" ht="12.75" customHeight="1" x14ac:dyDescent="0.2">
      <c r="A124" s="57" t="s">
        <v>2330</v>
      </c>
      <c r="B124" s="52" t="s">
        <v>2331</v>
      </c>
      <c r="C124" s="115" t="s">
        <v>2330</v>
      </c>
      <c r="D124" s="173"/>
      <c r="E124" s="173"/>
      <c r="F124" s="58" t="str">
        <f t="shared" si="1"/>
        <v>-</v>
      </c>
      <c r="G124" s="53"/>
      <c r="H124" s="276"/>
      <c r="I124" s="53"/>
      <c r="J124" s="53"/>
      <c r="K124" s="53"/>
      <c r="L124" s="53"/>
      <c r="M124" s="53"/>
      <c r="N124" s="53"/>
      <c r="O124" s="53"/>
      <c r="P124" s="53"/>
      <c r="Q124" s="53"/>
      <c r="R124" s="53"/>
      <c r="S124" s="53"/>
      <c r="T124" s="53"/>
      <c r="U124" s="53"/>
      <c r="V124" s="53"/>
      <c r="W124" s="53"/>
    </row>
    <row r="125" spans="1:23" ht="12.75" customHeight="1" x14ac:dyDescent="0.2">
      <c r="A125" s="57" t="s">
        <v>2332</v>
      </c>
      <c r="B125" s="52" t="s">
        <v>2333</v>
      </c>
      <c r="C125" s="115" t="s">
        <v>2332</v>
      </c>
      <c r="D125" s="173"/>
      <c r="E125" s="173"/>
      <c r="F125" s="58" t="str">
        <f t="shared" si="1"/>
        <v>-</v>
      </c>
      <c r="G125" s="53"/>
      <c r="H125" s="276"/>
      <c r="I125" s="53"/>
      <c r="J125" s="53"/>
      <c r="K125" s="53"/>
      <c r="L125" s="53"/>
      <c r="M125" s="53"/>
      <c r="N125" s="53"/>
      <c r="O125" s="53"/>
      <c r="P125" s="53"/>
      <c r="Q125" s="53"/>
      <c r="R125" s="53"/>
      <c r="S125" s="53"/>
      <c r="T125" s="53"/>
      <c r="U125" s="53"/>
      <c r="V125" s="53"/>
      <c r="W125" s="53"/>
    </row>
    <row r="126" spans="1:23" ht="12.75" customHeight="1" x14ac:dyDescent="0.2">
      <c r="A126" s="57" t="s">
        <v>2334</v>
      </c>
      <c r="B126" s="52" t="s">
        <v>2335</v>
      </c>
      <c r="C126" s="115" t="s">
        <v>2334</v>
      </c>
      <c r="D126" s="173"/>
      <c r="E126" s="173"/>
      <c r="F126" s="58" t="str">
        <f t="shared" si="1"/>
        <v>-</v>
      </c>
      <c r="G126" s="53"/>
      <c r="H126" s="276"/>
      <c r="I126" s="53"/>
      <c r="J126" s="53"/>
      <c r="K126" s="53"/>
      <c r="L126" s="53"/>
      <c r="M126" s="53"/>
      <c r="N126" s="53"/>
      <c r="O126" s="53"/>
      <c r="P126" s="53"/>
      <c r="Q126" s="53"/>
      <c r="R126" s="53"/>
      <c r="S126" s="53"/>
      <c r="T126" s="53"/>
      <c r="U126" s="53"/>
      <c r="V126" s="53"/>
      <c r="W126" s="53"/>
    </row>
    <row r="127" spans="1:23" ht="12.75" customHeight="1" x14ac:dyDescent="0.2">
      <c r="A127" s="57"/>
      <c r="B127" s="52" t="s">
        <v>2336</v>
      </c>
      <c r="C127" s="115" t="s">
        <v>2337</v>
      </c>
      <c r="D127" s="66">
        <f t="shared" ref="D127:E127" si="20">SUM(D128:D133)</f>
        <v>0</v>
      </c>
      <c r="E127" s="66">
        <f t="shared" si="20"/>
        <v>0</v>
      </c>
      <c r="F127" s="58" t="str">
        <f t="shared" si="1"/>
        <v>-</v>
      </c>
      <c r="G127" s="53"/>
      <c r="H127" s="276"/>
      <c r="I127" s="53"/>
      <c r="J127" s="53"/>
      <c r="K127" s="53"/>
      <c r="L127" s="53"/>
      <c r="M127" s="53"/>
      <c r="N127" s="53"/>
      <c r="O127" s="53"/>
      <c r="P127" s="53"/>
      <c r="Q127" s="53"/>
      <c r="R127" s="53"/>
      <c r="S127" s="53"/>
      <c r="T127" s="53"/>
      <c r="U127" s="53"/>
      <c r="V127" s="53"/>
      <c r="W127" s="53"/>
    </row>
    <row r="128" spans="1:23" ht="12.75" customHeight="1" x14ac:dyDescent="0.2">
      <c r="A128" s="57" t="s">
        <v>2338</v>
      </c>
      <c r="B128" s="52" t="s">
        <v>2325</v>
      </c>
      <c r="C128" s="115" t="s">
        <v>2338</v>
      </c>
      <c r="D128" s="173"/>
      <c r="E128" s="173"/>
      <c r="F128" s="58" t="str">
        <f t="shared" si="1"/>
        <v>-</v>
      </c>
      <c r="G128" s="53"/>
      <c r="H128" s="276"/>
      <c r="I128" s="53"/>
      <c r="J128" s="53"/>
      <c r="K128" s="53"/>
      <c r="L128" s="53"/>
      <c r="M128" s="53"/>
      <c r="N128" s="53"/>
      <c r="O128" s="53"/>
      <c r="P128" s="53"/>
      <c r="Q128" s="53"/>
      <c r="R128" s="53"/>
      <c r="S128" s="53"/>
      <c r="T128" s="53"/>
      <c r="U128" s="53"/>
      <c r="V128" s="53"/>
      <c r="W128" s="53"/>
    </row>
    <row r="129" spans="1:23" ht="12.75" customHeight="1" x14ac:dyDescent="0.2">
      <c r="A129" s="57" t="s">
        <v>2339</v>
      </c>
      <c r="B129" s="52" t="s">
        <v>2327</v>
      </c>
      <c r="C129" s="115" t="s">
        <v>2339</v>
      </c>
      <c r="D129" s="173"/>
      <c r="E129" s="173"/>
      <c r="F129" s="58" t="str">
        <f t="shared" si="1"/>
        <v>-</v>
      </c>
      <c r="G129" s="53"/>
      <c r="H129" s="276"/>
      <c r="I129" s="53"/>
      <c r="J129" s="53"/>
      <c r="K129" s="53"/>
      <c r="L129" s="53"/>
      <c r="M129" s="53"/>
      <c r="N129" s="53"/>
      <c r="O129" s="53"/>
      <c r="P129" s="53"/>
      <c r="Q129" s="53"/>
      <c r="R129" s="53"/>
      <c r="S129" s="53"/>
      <c r="T129" s="53"/>
      <c r="U129" s="53"/>
      <c r="V129" s="53"/>
      <c r="W129" s="53"/>
    </row>
    <row r="130" spans="1:23" ht="12.75" customHeight="1" x14ac:dyDescent="0.2">
      <c r="A130" s="57" t="s">
        <v>2340</v>
      </c>
      <c r="B130" s="52" t="s">
        <v>2329</v>
      </c>
      <c r="C130" s="115" t="s">
        <v>2340</v>
      </c>
      <c r="D130" s="173"/>
      <c r="E130" s="173"/>
      <c r="F130" s="58" t="str">
        <f t="shared" si="1"/>
        <v>-</v>
      </c>
      <c r="G130" s="53"/>
      <c r="H130" s="276"/>
      <c r="I130" s="53"/>
      <c r="J130" s="53"/>
      <c r="K130" s="53"/>
      <c r="L130" s="53"/>
      <c r="M130" s="53"/>
      <c r="N130" s="53"/>
      <c r="O130" s="53"/>
      <c r="P130" s="53"/>
      <c r="Q130" s="53"/>
      <c r="R130" s="53"/>
      <c r="S130" s="53"/>
      <c r="T130" s="53"/>
      <c r="U130" s="53"/>
      <c r="V130" s="53"/>
      <c r="W130" s="53"/>
    </row>
    <row r="131" spans="1:23" ht="12.75" customHeight="1" x14ac:dyDescent="0.2">
      <c r="A131" s="57" t="s">
        <v>2341</v>
      </c>
      <c r="B131" s="52" t="s">
        <v>2331</v>
      </c>
      <c r="C131" s="115" t="s">
        <v>2341</v>
      </c>
      <c r="D131" s="173"/>
      <c r="E131" s="173"/>
      <c r="F131" s="58" t="str">
        <f t="shared" si="1"/>
        <v>-</v>
      </c>
      <c r="G131" s="53"/>
      <c r="H131" s="276"/>
      <c r="I131" s="53"/>
      <c r="J131" s="53"/>
      <c r="K131" s="53"/>
      <c r="L131" s="53"/>
      <c r="M131" s="53"/>
      <c r="N131" s="53"/>
      <c r="O131" s="53"/>
      <c r="P131" s="53"/>
      <c r="Q131" s="53"/>
      <c r="R131" s="53"/>
      <c r="S131" s="53"/>
      <c r="T131" s="53"/>
      <c r="U131" s="53"/>
      <c r="V131" s="53"/>
      <c r="W131" s="53"/>
    </row>
    <row r="132" spans="1:23" ht="12.75" customHeight="1" x14ac:dyDescent="0.2">
      <c r="A132" s="57" t="s">
        <v>2342</v>
      </c>
      <c r="B132" s="52" t="s">
        <v>2333</v>
      </c>
      <c r="C132" s="115" t="s">
        <v>2342</v>
      </c>
      <c r="D132" s="173"/>
      <c r="E132" s="173"/>
      <c r="F132" s="58" t="str">
        <f t="shared" si="1"/>
        <v>-</v>
      </c>
      <c r="G132" s="53"/>
      <c r="H132" s="276"/>
      <c r="I132" s="53"/>
      <c r="J132" s="53"/>
      <c r="K132" s="53"/>
      <c r="L132" s="53"/>
      <c r="M132" s="53"/>
      <c r="N132" s="53"/>
      <c r="O132" s="53"/>
      <c r="P132" s="53"/>
      <c r="Q132" s="53"/>
      <c r="R132" s="53"/>
      <c r="S132" s="53"/>
      <c r="T132" s="53"/>
      <c r="U132" s="53"/>
      <c r="V132" s="53"/>
      <c r="W132" s="53"/>
    </row>
    <row r="133" spans="1:23" ht="12.75" customHeight="1" x14ac:dyDescent="0.2">
      <c r="A133" s="57" t="s">
        <v>2343</v>
      </c>
      <c r="B133" s="52" t="s">
        <v>2335</v>
      </c>
      <c r="C133" s="115" t="s">
        <v>2343</v>
      </c>
      <c r="D133" s="173"/>
      <c r="E133" s="173"/>
      <c r="F133" s="58" t="str">
        <f t="shared" si="1"/>
        <v>-</v>
      </c>
      <c r="G133" s="53"/>
      <c r="H133" s="276"/>
      <c r="I133" s="53"/>
      <c r="J133" s="53"/>
      <c r="K133" s="53"/>
      <c r="L133" s="53"/>
      <c r="M133" s="53"/>
      <c r="N133" s="53"/>
      <c r="O133" s="53"/>
      <c r="P133" s="53"/>
      <c r="Q133" s="53"/>
      <c r="R133" s="53"/>
      <c r="S133" s="53"/>
      <c r="T133" s="53"/>
      <c r="U133" s="53"/>
      <c r="V133" s="53"/>
      <c r="W133" s="53"/>
    </row>
    <row r="134" spans="1:23" ht="12.75" customHeight="1" x14ac:dyDescent="0.2">
      <c r="A134" s="57" t="s">
        <v>2344</v>
      </c>
      <c r="B134" s="52" t="s">
        <v>2345</v>
      </c>
      <c r="C134" s="115" t="s">
        <v>2344</v>
      </c>
      <c r="D134" s="173"/>
      <c r="E134" s="173"/>
      <c r="F134" s="58" t="str">
        <f t="shared" si="1"/>
        <v>-</v>
      </c>
      <c r="G134" s="53"/>
      <c r="H134" s="276"/>
      <c r="I134" s="53"/>
      <c r="J134" s="53"/>
      <c r="K134" s="53"/>
      <c r="L134" s="53"/>
      <c r="M134" s="53"/>
      <c r="N134" s="53"/>
      <c r="O134" s="53"/>
      <c r="P134" s="53"/>
      <c r="Q134" s="53"/>
      <c r="R134" s="53"/>
      <c r="S134" s="53"/>
      <c r="T134" s="53"/>
      <c r="U134" s="53"/>
      <c r="V134" s="53"/>
      <c r="W134" s="53"/>
    </row>
    <row r="135" spans="1:23" ht="12.75" customHeight="1" x14ac:dyDescent="0.2">
      <c r="A135" s="57" t="s">
        <v>2346</v>
      </c>
      <c r="B135" s="52" t="s">
        <v>2347</v>
      </c>
      <c r="C135" s="115" t="s">
        <v>2346</v>
      </c>
      <c r="D135" s="66">
        <f t="shared" ref="D135:E135" si="21">D136+D143-D146</f>
        <v>0</v>
      </c>
      <c r="E135" s="66">
        <f t="shared" si="21"/>
        <v>0</v>
      </c>
      <c r="F135" s="58" t="str">
        <f t="shared" si="1"/>
        <v>-</v>
      </c>
      <c r="G135" s="53"/>
      <c r="H135" s="276"/>
      <c r="I135" s="53"/>
      <c r="J135" s="53"/>
      <c r="K135" s="53"/>
      <c r="L135" s="53"/>
      <c r="M135" s="53"/>
      <c r="N135" s="53"/>
      <c r="O135" s="53"/>
      <c r="P135" s="53"/>
      <c r="Q135" s="53"/>
      <c r="R135" s="53"/>
      <c r="S135" s="53"/>
      <c r="T135" s="53"/>
      <c r="U135" s="53"/>
      <c r="V135" s="53"/>
      <c r="W135" s="53"/>
    </row>
    <row r="136" spans="1:23" ht="24" x14ac:dyDescent="0.2">
      <c r="A136" s="57"/>
      <c r="B136" s="52" t="s">
        <v>2348</v>
      </c>
      <c r="C136" s="115" t="s">
        <v>2349</v>
      </c>
      <c r="D136" s="66">
        <f t="shared" ref="D136:E136" si="22">SUM(D137:D142)</f>
        <v>0</v>
      </c>
      <c r="E136" s="66">
        <f t="shared" si="22"/>
        <v>0</v>
      </c>
      <c r="F136" s="58" t="str">
        <f t="shared" si="1"/>
        <v>-</v>
      </c>
      <c r="G136" s="53"/>
      <c r="H136" s="276"/>
      <c r="I136" s="53"/>
      <c r="J136" s="53"/>
      <c r="K136" s="53"/>
      <c r="L136" s="53"/>
      <c r="M136" s="53"/>
      <c r="N136" s="53"/>
      <c r="O136" s="53"/>
      <c r="P136" s="53"/>
      <c r="Q136" s="53"/>
      <c r="R136" s="53"/>
      <c r="S136" s="53"/>
      <c r="T136" s="53"/>
      <c r="U136" s="53"/>
      <c r="V136" s="53"/>
      <c r="W136" s="53"/>
    </row>
    <row r="137" spans="1:23" ht="12.75" customHeight="1" x14ac:dyDescent="0.2">
      <c r="A137" s="57" t="s">
        <v>2350</v>
      </c>
      <c r="B137" s="52" t="s">
        <v>922</v>
      </c>
      <c r="C137" s="115" t="s">
        <v>2350</v>
      </c>
      <c r="D137" s="173"/>
      <c r="E137" s="173"/>
      <c r="F137" s="58" t="str">
        <f t="shared" si="1"/>
        <v>-</v>
      </c>
      <c r="G137" s="53"/>
      <c r="H137" s="276"/>
      <c r="I137" s="53"/>
      <c r="J137" s="53"/>
      <c r="K137" s="53"/>
      <c r="L137" s="53"/>
      <c r="M137" s="53"/>
      <c r="N137" s="53"/>
      <c r="O137" s="53"/>
      <c r="P137" s="53"/>
      <c r="Q137" s="53"/>
      <c r="R137" s="53"/>
      <c r="S137" s="53"/>
      <c r="T137" s="53"/>
      <c r="U137" s="53"/>
      <c r="V137" s="53"/>
      <c r="W137" s="53"/>
    </row>
    <row r="138" spans="1:23" ht="12.75" customHeight="1" x14ac:dyDescent="0.2">
      <c r="A138" s="57" t="s">
        <v>2351</v>
      </c>
      <c r="B138" s="52" t="s">
        <v>924</v>
      </c>
      <c r="C138" s="115" t="s">
        <v>2351</v>
      </c>
      <c r="D138" s="173"/>
      <c r="E138" s="173"/>
      <c r="F138" s="58" t="str">
        <f t="shared" si="1"/>
        <v>-</v>
      </c>
      <c r="G138" s="53"/>
      <c r="H138" s="276"/>
      <c r="I138" s="53"/>
      <c r="J138" s="53"/>
      <c r="K138" s="53"/>
      <c r="L138" s="53"/>
      <c r="M138" s="53"/>
      <c r="N138" s="53"/>
      <c r="O138" s="53"/>
      <c r="P138" s="53"/>
      <c r="Q138" s="53"/>
      <c r="R138" s="53"/>
      <c r="S138" s="53"/>
      <c r="T138" s="53"/>
      <c r="U138" s="53"/>
      <c r="V138" s="53"/>
      <c r="W138" s="53"/>
    </row>
    <row r="139" spans="1:23" ht="12.75" customHeight="1" x14ac:dyDescent="0.2">
      <c r="A139" s="57" t="s">
        <v>2352</v>
      </c>
      <c r="B139" s="52" t="s">
        <v>926</v>
      </c>
      <c r="C139" s="115" t="s">
        <v>2352</v>
      </c>
      <c r="D139" s="173"/>
      <c r="E139" s="173"/>
      <c r="F139" s="58" t="str">
        <f t="shared" si="1"/>
        <v>-</v>
      </c>
      <c r="G139" s="53"/>
      <c r="H139" s="276"/>
      <c r="I139" s="53"/>
      <c r="J139" s="53"/>
      <c r="K139" s="53"/>
      <c r="L139" s="53"/>
      <c r="M139" s="53"/>
      <c r="N139" s="53"/>
      <c r="O139" s="53"/>
      <c r="P139" s="53"/>
      <c r="Q139" s="53"/>
      <c r="R139" s="53"/>
      <c r="S139" s="53"/>
      <c r="T139" s="53"/>
      <c r="U139" s="53"/>
      <c r="V139" s="53"/>
      <c r="W139" s="53"/>
    </row>
    <row r="140" spans="1:23" ht="12.75" customHeight="1" x14ac:dyDescent="0.2">
      <c r="A140" s="57" t="s">
        <v>2353</v>
      </c>
      <c r="B140" s="52" t="s">
        <v>1132</v>
      </c>
      <c r="C140" s="115" t="s">
        <v>2353</v>
      </c>
      <c r="D140" s="173"/>
      <c r="E140" s="173"/>
      <c r="F140" s="58" t="str">
        <f t="shared" si="1"/>
        <v>-</v>
      </c>
      <c r="G140" s="53"/>
      <c r="H140" s="276"/>
      <c r="I140" s="53"/>
      <c r="J140" s="53"/>
      <c r="K140" s="53"/>
      <c r="L140" s="53"/>
      <c r="M140" s="53"/>
      <c r="N140" s="53"/>
      <c r="O140" s="53"/>
      <c r="P140" s="53"/>
      <c r="Q140" s="53"/>
      <c r="R140" s="53"/>
      <c r="S140" s="53"/>
      <c r="T140" s="53"/>
      <c r="U140" s="53"/>
      <c r="V140" s="53"/>
      <c r="W140" s="53"/>
    </row>
    <row r="141" spans="1:23" ht="24" x14ac:dyDescent="0.2">
      <c r="A141" s="57" t="s">
        <v>2354</v>
      </c>
      <c r="B141" s="163" t="s">
        <v>1136</v>
      </c>
      <c r="C141" s="115" t="s">
        <v>2354</v>
      </c>
      <c r="D141" s="173"/>
      <c r="E141" s="173"/>
      <c r="F141" s="58" t="str">
        <f t="shared" si="1"/>
        <v>-</v>
      </c>
      <c r="G141" s="53"/>
      <c r="H141" s="276"/>
      <c r="I141" s="53"/>
      <c r="J141" s="53"/>
      <c r="K141" s="53"/>
      <c r="L141" s="53"/>
      <c r="M141" s="53"/>
      <c r="N141" s="53"/>
      <c r="O141" s="53"/>
      <c r="P141" s="53"/>
      <c r="Q141" s="53"/>
      <c r="R141" s="53"/>
      <c r="S141" s="53"/>
      <c r="T141" s="53"/>
      <c r="U141" s="53"/>
      <c r="V141" s="53"/>
      <c r="W141" s="53"/>
    </row>
    <row r="142" spans="1:23" ht="12.75" customHeight="1" x14ac:dyDescent="0.2">
      <c r="A142" s="57" t="s">
        <v>2355</v>
      </c>
      <c r="B142" s="52" t="s">
        <v>938</v>
      </c>
      <c r="C142" s="115" t="s">
        <v>2355</v>
      </c>
      <c r="D142" s="173"/>
      <c r="E142" s="173"/>
      <c r="F142" s="58" t="str">
        <f t="shared" si="1"/>
        <v>-</v>
      </c>
      <c r="G142" s="53"/>
      <c r="H142" s="276"/>
      <c r="I142" s="53"/>
      <c r="J142" s="53"/>
      <c r="K142" s="53"/>
      <c r="L142" s="53"/>
      <c r="M142" s="53"/>
      <c r="N142" s="53"/>
      <c r="O142" s="53"/>
      <c r="P142" s="53"/>
      <c r="Q142" s="53"/>
      <c r="R142" s="53"/>
      <c r="S142" s="53"/>
      <c r="T142" s="53"/>
      <c r="U142" s="53"/>
      <c r="V142" s="53"/>
      <c r="W142" s="53"/>
    </row>
    <row r="143" spans="1:23" ht="12.75" customHeight="1" x14ac:dyDescent="0.2">
      <c r="A143" s="57"/>
      <c r="B143" s="52" t="s">
        <v>2356</v>
      </c>
      <c r="C143" s="115" t="s">
        <v>2357</v>
      </c>
      <c r="D143" s="66">
        <f t="shared" ref="D143:E143" si="23">SUM(D144:D145)</f>
        <v>0</v>
      </c>
      <c r="E143" s="66">
        <f t="shared" si="23"/>
        <v>0</v>
      </c>
      <c r="F143" s="58" t="str">
        <f t="shared" si="1"/>
        <v>-</v>
      </c>
      <c r="G143" s="53"/>
      <c r="H143" s="276"/>
      <c r="I143" s="53"/>
      <c r="J143" s="53"/>
      <c r="K143" s="53"/>
      <c r="L143" s="53"/>
      <c r="M143" s="53"/>
      <c r="N143" s="53"/>
      <c r="O143" s="53"/>
      <c r="P143" s="53"/>
      <c r="Q143" s="53"/>
      <c r="R143" s="53"/>
      <c r="S143" s="53"/>
      <c r="T143" s="53"/>
      <c r="U143" s="53"/>
      <c r="V143" s="53"/>
      <c r="W143" s="53"/>
    </row>
    <row r="144" spans="1:23" ht="12.75" customHeight="1" x14ac:dyDescent="0.2">
      <c r="A144" s="57" t="s">
        <v>2358</v>
      </c>
      <c r="B144" s="52" t="s">
        <v>1138</v>
      </c>
      <c r="C144" s="115" t="s">
        <v>2358</v>
      </c>
      <c r="D144" s="173"/>
      <c r="E144" s="173"/>
      <c r="F144" s="58" t="str">
        <f t="shared" si="1"/>
        <v>-</v>
      </c>
      <c r="G144" s="53"/>
      <c r="H144" s="276"/>
      <c r="I144" s="53"/>
      <c r="J144" s="53"/>
      <c r="K144" s="53"/>
      <c r="L144" s="53"/>
      <c r="M144" s="53"/>
      <c r="N144" s="53"/>
      <c r="O144" s="53"/>
      <c r="P144" s="53"/>
      <c r="Q144" s="53"/>
      <c r="R144" s="53"/>
      <c r="S144" s="53"/>
      <c r="T144" s="53"/>
      <c r="U144" s="53"/>
      <c r="V144" s="53"/>
      <c r="W144" s="53"/>
    </row>
    <row r="145" spans="1:23" ht="12.75" customHeight="1" x14ac:dyDescent="0.2">
      <c r="A145" s="57" t="s">
        <v>2359</v>
      </c>
      <c r="B145" s="52" t="s">
        <v>940</v>
      </c>
      <c r="C145" s="115" t="s">
        <v>2359</v>
      </c>
      <c r="D145" s="173"/>
      <c r="E145" s="173"/>
      <c r="F145" s="58" t="str">
        <f t="shared" si="1"/>
        <v>-</v>
      </c>
      <c r="G145" s="53"/>
      <c r="H145" s="276"/>
      <c r="I145" s="53"/>
      <c r="J145" s="53"/>
      <c r="K145" s="53"/>
      <c r="L145" s="53"/>
      <c r="M145" s="53"/>
      <c r="N145" s="53"/>
      <c r="O145" s="53"/>
      <c r="P145" s="53"/>
      <c r="Q145" s="53"/>
      <c r="R145" s="53"/>
      <c r="S145" s="53"/>
      <c r="T145" s="53"/>
      <c r="U145" s="53"/>
      <c r="V145" s="53"/>
      <c r="W145" s="53"/>
    </row>
    <row r="146" spans="1:23" ht="12.75" customHeight="1" x14ac:dyDescent="0.2">
      <c r="A146" s="57" t="s">
        <v>2360</v>
      </c>
      <c r="B146" s="52" t="s">
        <v>2361</v>
      </c>
      <c r="C146" s="115" t="s">
        <v>2360</v>
      </c>
      <c r="D146" s="173"/>
      <c r="E146" s="173"/>
      <c r="F146" s="58" t="str">
        <f t="shared" si="1"/>
        <v>-</v>
      </c>
      <c r="G146" s="53"/>
      <c r="H146" s="276"/>
      <c r="I146" s="53"/>
      <c r="J146" s="53"/>
      <c r="K146" s="53"/>
      <c r="L146" s="53"/>
      <c r="M146" s="53"/>
      <c r="N146" s="53"/>
      <c r="O146" s="53"/>
      <c r="P146" s="53"/>
      <c r="Q146" s="53"/>
      <c r="R146" s="53"/>
      <c r="S146" s="53"/>
      <c r="T146" s="53"/>
      <c r="U146" s="53"/>
      <c r="V146" s="53"/>
      <c r="W146" s="53"/>
    </row>
    <row r="147" spans="1:23" ht="12.75" customHeight="1" x14ac:dyDescent="0.2">
      <c r="A147" s="57" t="s">
        <v>2362</v>
      </c>
      <c r="B147" s="52" t="s">
        <v>2363</v>
      </c>
      <c r="C147" s="115" t="s">
        <v>2362</v>
      </c>
      <c r="D147" s="66">
        <f t="shared" ref="D147:E147" si="24">SUM(D148:D150)+SUM(D159:D163)-D164</f>
        <v>0</v>
      </c>
      <c r="E147" s="66">
        <f t="shared" si="24"/>
        <v>0</v>
      </c>
      <c r="F147" s="58" t="str">
        <f t="shared" si="1"/>
        <v>-</v>
      </c>
      <c r="G147" s="53"/>
      <c r="H147" s="276"/>
      <c r="I147" s="53"/>
      <c r="J147" s="53"/>
      <c r="K147" s="53"/>
      <c r="L147" s="53"/>
      <c r="M147" s="53"/>
      <c r="N147" s="53"/>
      <c r="O147" s="53"/>
      <c r="P147" s="53"/>
      <c r="Q147" s="53"/>
      <c r="R147" s="53"/>
      <c r="S147" s="53"/>
      <c r="T147" s="53"/>
      <c r="U147" s="53"/>
      <c r="V147" s="53"/>
      <c r="W147" s="53"/>
    </row>
    <row r="148" spans="1:23" ht="12.75" customHeight="1" x14ac:dyDescent="0.2">
      <c r="A148" s="57" t="s">
        <v>2364</v>
      </c>
      <c r="B148" s="52" t="s">
        <v>2365</v>
      </c>
      <c r="C148" s="115" t="s">
        <v>2364</v>
      </c>
      <c r="D148" s="173"/>
      <c r="E148" s="173"/>
      <c r="F148" s="58" t="str">
        <f t="shared" si="1"/>
        <v>-</v>
      </c>
      <c r="G148" s="53"/>
      <c r="H148" s="276"/>
      <c r="I148" s="53"/>
      <c r="J148" s="53"/>
      <c r="K148" s="53"/>
      <c r="L148" s="53"/>
      <c r="M148" s="53"/>
      <c r="N148" s="53"/>
      <c r="O148" s="53"/>
      <c r="P148" s="53"/>
      <c r="Q148" s="53"/>
      <c r="R148" s="53"/>
      <c r="S148" s="53"/>
      <c r="T148" s="53"/>
      <c r="U148" s="53"/>
      <c r="V148" s="53"/>
      <c r="W148" s="53"/>
    </row>
    <row r="149" spans="1:23" ht="12.75" customHeight="1" x14ac:dyDescent="0.2">
      <c r="A149" s="57" t="s">
        <v>2366</v>
      </c>
      <c r="B149" s="52" t="s">
        <v>2367</v>
      </c>
      <c r="C149" s="115" t="s">
        <v>2366</v>
      </c>
      <c r="D149" s="173"/>
      <c r="E149" s="173"/>
      <c r="F149" s="58" t="str">
        <f t="shared" si="1"/>
        <v>-</v>
      </c>
      <c r="G149" s="53"/>
      <c r="H149" s="276"/>
      <c r="I149" s="53"/>
      <c r="J149" s="53"/>
      <c r="K149" s="53"/>
      <c r="L149" s="53"/>
      <c r="M149" s="53"/>
      <c r="N149" s="53"/>
      <c r="O149" s="53"/>
      <c r="P149" s="53"/>
      <c r="Q149" s="53"/>
      <c r="R149" s="53"/>
      <c r="S149" s="53"/>
      <c r="T149" s="53"/>
      <c r="U149" s="53"/>
      <c r="V149" s="53"/>
      <c r="W149" s="53"/>
    </row>
    <row r="150" spans="1:23" ht="24" x14ac:dyDescent="0.2">
      <c r="A150" s="57" t="s">
        <v>2368</v>
      </c>
      <c r="B150" s="52" t="s">
        <v>2369</v>
      </c>
      <c r="C150" s="115" t="s">
        <v>2368</v>
      </c>
      <c r="D150" s="66">
        <f t="shared" ref="D150:E150" si="25">SUM(D151:D158)</f>
        <v>0</v>
      </c>
      <c r="E150" s="66">
        <f t="shared" si="25"/>
        <v>0</v>
      </c>
      <c r="F150" s="58" t="str">
        <f t="shared" si="1"/>
        <v>-</v>
      </c>
      <c r="G150" s="53"/>
      <c r="H150" s="276"/>
      <c r="I150" s="53"/>
      <c r="J150" s="53"/>
      <c r="K150" s="53"/>
      <c r="L150" s="53"/>
      <c r="M150" s="53"/>
      <c r="N150" s="53"/>
      <c r="O150" s="53"/>
      <c r="P150" s="53"/>
      <c r="Q150" s="53"/>
      <c r="R150" s="53"/>
      <c r="S150" s="53"/>
      <c r="T150" s="53"/>
      <c r="U150" s="53"/>
      <c r="V150" s="53"/>
      <c r="W150" s="53"/>
    </row>
    <row r="151" spans="1:23" ht="12.75" customHeight="1" x14ac:dyDescent="0.2">
      <c r="A151" s="57" t="s">
        <v>2370</v>
      </c>
      <c r="B151" s="52" t="s">
        <v>2371</v>
      </c>
      <c r="C151" s="115" t="s">
        <v>2370</v>
      </c>
      <c r="D151" s="173"/>
      <c r="E151" s="173"/>
      <c r="F151" s="58" t="str">
        <f t="shared" si="1"/>
        <v>-</v>
      </c>
      <c r="G151" s="53"/>
      <c r="H151" s="276"/>
      <c r="I151" s="53"/>
      <c r="J151" s="53"/>
      <c r="K151" s="53"/>
      <c r="L151" s="53"/>
      <c r="M151" s="53"/>
      <c r="N151" s="53"/>
      <c r="O151" s="53"/>
      <c r="P151" s="53"/>
      <c r="Q151" s="53"/>
      <c r="R151" s="53"/>
      <c r="S151" s="53"/>
      <c r="T151" s="53"/>
      <c r="U151" s="53"/>
      <c r="V151" s="53"/>
      <c r="W151" s="53"/>
    </row>
    <row r="152" spans="1:23" ht="12.75" customHeight="1" x14ac:dyDescent="0.2">
      <c r="A152" s="57" t="s">
        <v>2372</v>
      </c>
      <c r="B152" s="52" t="s">
        <v>2373</v>
      </c>
      <c r="C152" s="115" t="s">
        <v>2372</v>
      </c>
      <c r="D152" s="173"/>
      <c r="E152" s="173"/>
      <c r="F152" s="58" t="str">
        <f t="shared" si="1"/>
        <v>-</v>
      </c>
      <c r="G152" s="53"/>
      <c r="H152" s="276"/>
      <c r="I152" s="53"/>
      <c r="J152" s="53"/>
      <c r="K152" s="53"/>
      <c r="L152" s="53"/>
      <c r="M152" s="53"/>
      <c r="N152" s="53"/>
      <c r="O152" s="53"/>
      <c r="P152" s="53"/>
      <c r="Q152" s="53"/>
      <c r="R152" s="53"/>
      <c r="S152" s="53"/>
      <c r="T152" s="53"/>
      <c r="U152" s="53"/>
      <c r="V152" s="53"/>
      <c r="W152" s="53"/>
    </row>
    <row r="153" spans="1:23" ht="24" x14ac:dyDescent="0.2">
      <c r="A153" s="57" t="s">
        <v>2374</v>
      </c>
      <c r="B153" s="52" t="s">
        <v>2375</v>
      </c>
      <c r="C153" s="115" t="s">
        <v>2374</v>
      </c>
      <c r="D153" s="173"/>
      <c r="E153" s="173"/>
      <c r="F153" s="58" t="str">
        <f t="shared" si="1"/>
        <v>-</v>
      </c>
      <c r="G153" s="53"/>
      <c r="H153" s="276"/>
      <c r="I153" s="53"/>
      <c r="J153" s="53"/>
      <c r="K153" s="53"/>
      <c r="L153" s="53"/>
      <c r="M153" s="53"/>
      <c r="N153" s="53"/>
      <c r="O153" s="53"/>
      <c r="P153" s="53"/>
      <c r="Q153" s="53"/>
      <c r="R153" s="53"/>
      <c r="S153" s="53"/>
      <c r="T153" s="53"/>
      <c r="U153" s="53"/>
      <c r="V153" s="53"/>
      <c r="W153" s="53"/>
    </row>
    <row r="154" spans="1:23" ht="12.75" customHeight="1" x14ac:dyDescent="0.2">
      <c r="A154" s="57" t="s">
        <v>2376</v>
      </c>
      <c r="B154" s="52" t="s">
        <v>2377</v>
      </c>
      <c r="C154" s="115" t="s">
        <v>2376</v>
      </c>
      <c r="D154" s="173"/>
      <c r="E154" s="173"/>
      <c r="F154" s="58" t="str">
        <f t="shared" si="1"/>
        <v>-</v>
      </c>
      <c r="G154" s="53"/>
      <c r="H154" s="276"/>
      <c r="I154" s="53"/>
      <c r="J154" s="53"/>
      <c r="K154" s="53"/>
      <c r="L154" s="53"/>
      <c r="M154" s="53"/>
      <c r="N154" s="53"/>
      <c r="O154" s="53"/>
      <c r="P154" s="53"/>
      <c r="Q154" s="53"/>
      <c r="R154" s="53"/>
      <c r="S154" s="53"/>
      <c r="T154" s="53"/>
      <c r="U154" s="53"/>
      <c r="V154" s="53"/>
      <c r="W154" s="53"/>
    </row>
    <row r="155" spans="1:23" ht="24" x14ac:dyDescent="0.2">
      <c r="A155" s="57" t="s">
        <v>2378</v>
      </c>
      <c r="B155" s="52" t="s">
        <v>2379</v>
      </c>
      <c r="C155" s="115" t="s">
        <v>2378</v>
      </c>
      <c r="D155" s="173"/>
      <c r="E155" s="173"/>
      <c r="F155" s="58" t="str">
        <f t="shared" si="1"/>
        <v>-</v>
      </c>
      <c r="G155" s="53"/>
      <c r="H155" s="276"/>
      <c r="I155" s="53"/>
      <c r="J155" s="53"/>
      <c r="K155" s="53"/>
      <c r="L155" s="53"/>
      <c r="M155" s="53"/>
      <c r="N155" s="53"/>
      <c r="O155" s="53"/>
      <c r="P155" s="53"/>
      <c r="Q155" s="53"/>
      <c r="R155" s="53"/>
      <c r="S155" s="53"/>
      <c r="T155" s="53"/>
      <c r="U155" s="53"/>
      <c r="V155" s="53"/>
      <c r="W155" s="53"/>
    </row>
    <row r="156" spans="1:23" ht="24" x14ac:dyDescent="0.2">
      <c r="A156" s="57" t="s">
        <v>2380</v>
      </c>
      <c r="B156" s="52" t="s">
        <v>2381</v>
      </c>
      <c r="C156" s="115" t="s">
        <v>2380</v>
      </c>
      <c r="D156" s="173"/>
      <c r="E156" s="173"/>
      <c r="F156" s="58" t="str">
        <f t="shared" si="1"/>
        <v>-</v>
      </c>
      <c r="G156" s="53"/>
      <c r="H156" s="276"/>
      <c r="I156" s="53"/>
      <c r="J156" s="53"/>
      <c r="K156" s="53"/>
      <c r="L156" s="53"/>
      <c r="M156" s="53"/>
      <c r="N156" s="53"/>
      <c r="O156" s="53"/>
      <c r="P156" s="53"/>
      <c r="Q156" s="53"/>
      <c r="R156" s="53"/>
      <c r="S156" s="53"/>
      <c r="T156" s="53"/>
      <c r="U156" s="53"/>
      <c r="V156" s="53"/>
      <c r="W156" s="53"/>
    </row>
    <row r="157" spans="1:23" ht="24" x14ac:dyDescent="0.2">
      <c r="A157" s="57" t="s">
        <v>2382</v>
      </c>
      <c r="B157" s="52" t="s">
        <v>2383</v>
      </c>
      <c r="C157" s="115" t="s">
        <v>2382</v>
      </c>
      <c r="D157" s="173"/>
      <c r="E157" s="173"/>
      <c r="F157" s="58" t="str">
        <f t="shared" si="1"/>
        <v>-</v>
      </c>
      <c r="G157" s="53"/>
      <c r="H157" s="276"/>
      <c r="I157" s="53"/>
      <c r="J157" s="53"/>
      <c r="K157" s="53"/>
      <c r="L157" s="53"/>
      <c r="M157" s="53"/>
      <c r="N157" s="53"/>
      <c r="O157" s="53"/>
      <c r="P157" s="53"/>
      <c r="Q157" s="53"/>
      <c r="R157" s="53"/>
      <c r="S157" s="53"/>
      <c r="T157" s="53"/>
      <c r="U157" s="53"/>
      <c r="V157" s="53"/>
      <c r="W157" s="53"/>
    </row>
    <row r="158" spans="1:23" ht="12" x14ac:dyDescent="0.2">
      <c r="A158" s="57" t="s">
        <v>2384</v>
      </c>
      <c r="B158" s="52" t="s">
        <v>2385</v>
      </c>
      <c r="C158" s="115" t="s">
        <v>2384</v>
      </c>
      <c r="D158" s="173"/>
      <c r="E158" s="173"/>
      <c r="F158" s="58" t="str">
        <f t="shared" si="1"/>
        <v>-</v>
      </c>
      <c r="G158" s="53"/>
      <c r="H158" s="276"/>
      <c r="I158" s="53"/>
      <c r="J158" s="53"/>
      <c r="K158" s="53"/>
      <c r="L158" s="53"/>
      <c r="M158" s="53"/>
      <c r="N158" s="53"/>
      <c r="O158" s="53"/>
      <c r="P158" s="53"/>
      <c r="Q158" s="53"/>
      <c r="R158" s="53"/>
      <c r="S158" s="53"/>
      <c r="T158" s="53"/>
      <c r="U158" s="53"/>
      <c r="V158" s="53"/>
      <c r="W158" s="53"/>
    </row>
    <row r="159" spans="1:23" ht="12.75" customHeight="1" x14ac:dyDescent="0.2">
      <c r="A159" s="57" t="s">
        <v>2386</v>
      </c>
      <c r="B159" s="52" t="s">
        <v>2387</v>
      </c>
      <c r="C159" s="115" t="s">
        <v>2386</v>
      </c>
      <c r="D159" s="173"/>
      <c r="E159" s="173"/>
      <c r="F159" s="58" t="str">
        <f t="shared" si="1"/>
        <v>-</v>
      </c>
      <c r="G159" s="118"/>
      <c r="H159" s="276"/>
      <c r="I159" s="53"/>
      <c r="J159" s="53"/>
      <c r="K159" s="53"/>
      <c r="L159" s="53"/>
      <c r="M159" s="53"/>
      <c r="N159" s="53"/>
      <c r="O159" s="53"/>
      <c r="P159" s="53"/>
      <c r="Q159" s="53"/>
      <c r="R159" s="53"/>
      <c r="S159" s="53"/>
      <c r="T159" s="53"/>
      <c r="U159" s="53"/>
      <c r="V159" s="53"/>
      <c r="W159" s="53"/>
    </row>
    <row r="160" spans="1:23" ht="24" x14ac:dyDescent="0.2">
      <c r="A160" s="57" t="s">
        <v>2388</v>
      </c>
      <c r="B160" s="163" t="s">
        <v>2389</v>
      </c>
      <c r="C160" s="115" t="s">
        <v>2388</v>
      </c>
      <c r="D160" s="173"/>
      <c r="E160" s="173"/>
      <c r="F160" s="58" t="str">
        <f t="shared" si="1"/>
        <v>-</v>
      </c>
      <c r="G160" s="53"/>
      <c r="H160" s="276"/>
      <c r="I160" s="53"/>
      <c r="J160" s="53"/>
      <c r="K160" s="53"/>
      <c r="L160" s="53"/>
      <c r="M160" s="53"/>
      <c r="N160" s="53"/>
      <c r="O160" s="53"/>
      <c r="P160" s="53"/>
      <c r="Q160" s="53"/>
      <c r="R160" s="53"/>
      <c r="S160" s="53"/>
      <c r="T160" s="53"/>
      <c r="U160" s="53"/>
      <c r="V160" s="53"/>
      <c r="W160" s="53"/>
    </row>
    <row r="161" spans="1:23" ht="24" x14ac:dyDescent="0.2">
      <c r="A161" s="57" t="s">
        <v>2390</v>
      </c>
      <c r="B161" s="52" t="s">
        <v>2391</v>
      </c>
      <c r="C161" s="115" t="s">
        <v>2390</v>
      </c>
      <c r="D161" s="173"/>
      <c r="E161" s="173"/>
      <c r="F161" s="58" t="str">
        <f t="shared" si="1"/>
        <v>-</v>
      </c>
      <c r="G161" s="53"/>
      <c r="H161" s="276"/>
      <c r="I161" s="53"/>
      <c r="J161" s="53"/>
      <c r="K161" s="53"/>
      <c r="L161" s="53"/>
      <c r="M161" s="53"/>
      <c r="N161" s="53"/>
      <c r="O161" s="53"/>
      <c r="P161" s="53"/>
      <c r="Q161" s="53"/>
      <c r="R161" s="53"/>
      <c r="S161" s="53"/>
      <c r="T161" s="53"/>
      <c r="U161" s="53"/>
      <c r="V161" s="53"/>
      <c r="W161" s="53"/>
    </row>
    <row r="162" spans="1:23" ht="24" x14ac:dyDescent="0.2">
      <c r="A162" s="57" t="s">
        <v>2392</v>
      </c>
      <c r="B162" s="52" t="s">
        <v>2393</v>
      </c>
      <c r="C162" s="115" t="s">
        <v>2392</v>
      </c>
      <c r="D162" s="173"/>
      <c r="E162" s="173"/>
      <c r="F162" s="58" t="str">
        <f t="shared" si="1"/>
        <v>-</v>
      </c>
      <c r="G162" s="53"/>
      <c r="H162" s="276"/>
      <c r="I162" s="53"/>
      <c r="J162" s="53"/>
      <c r="K162" s="53"/>
      <c r="L162" s="53"/>
      <c r="M162" s="53"/>
      <c r="N162" s="53"/>
      <c r="O162" s="53"/>
      <c r="P162" s="53"/>
      <c r="Q162" s="53"/>
      <c r="R162" s="53"/>
      <c r="S162" s="53"/>
      <c r="T162" s="53"/>
      <c r="U162" s="53"/>
      <c r="V162" s="53"/>
      <c r="W162" s="53"/>
    </row>
    <row r="163" spans="1:23" ht="12.75" customHeight="1" x14ac:dyDescent="0.2">
      <c r="A163" s="57" t="s">
        <v>2394</v>
      </c>
      <c r="B163" s="52" t="s">
        <v>2395</v>
      </c>
      <c r="C163" s="115" t="s">
        <v>2394</v>
      </c>
      <c r="D163" s="173"/>
      <c r="E163" s="173"/>
      <c r="F163" s="58" t="str">
        <f t="shared" si="1"/>
        <v>-</v>
      </c>
      <c r="G163" s="53"/>
      <c r="H163" s="276"/>
      <c r="I163" s="53"/>
      <c r="J163" s="53"/>
      <c r="K163" s="53"/>
      <c r="L163" s="53"/>
      <c r="M163" s="53"/>
      <c r="N163" s="53"/>
      <c r="O163" s="53"/>
      <c r="P163" s="53"/>
      <c r="Q163" s="53"/>
      <c r="R163" s="53"/>
      <c r="S163" s="53"/>
      <c r="T163" s="53"/>
      <c r="U163" s="53"/>
      <c r="V163" s="53"/>
      <c r="W163" s="53"/>
    </row>
    <row r="164" spans="1:23" ht="12.75" customHeight="1" x14ac:dyDescent="0.2">
      <c r="A164" s="57" t="s">
        <v>2396</v>
      </c>
      <c r="B164" s="52" t="s">
        <v>2397</v>
      </c>
      <c r="C164" s="115" t="s">
        <v>2396</v>
      </c>
      <c r="D164" s="173"/>
      <c r="E164" s="173"/>
      <c r="F164" s="58" t="str">
        <f t="shared" si="1"/>
        <v>-</v>
      </c>
      <c r="G164" s="53"/>
      <c r="H164" s="276"/>
      <c r="I164" s="53"/>
      <c r="J164" s="53"/>
      <c r="K164" s="53"/>
      <c r="L164" s="53"/>
      <c r="M164" s="53"/>
      <c r="N164" s="53"/>
      <c r="O164" s="53"/>
      <c r="P164" s="53"/>
      <c r="Q164" s="53"/>
      <c r="R164" s="53"/>
      <c r="S164" s="53"/>
      <c r="T164" s="53"/>
      <c r="U164" s="53"/>
      <c r="V164" s="53"/>
      <c r="W164" s="53"/>
    </row>
    <row r="165" spans="1:23" ht="12.75" customHeight="1" x14ac:dyDescent="0.2">
      <c r="A165" s="57" t="s">
        <v>2398</v>
      </c>
      <c r="B165" s="52" t="s">
        <v>2399</v>
      </c>
      <c r="C165" s="115" t="s">
        <v>2398</v>
      </c>
      <c r="D165" s="66">
        <f t="shared" ref="D165:E165" si="26">SUM(D166:D169)-D170</f>
        <v>0</v>
      </c>
      <c r="E165" s="66">
        <f t="shared" si="26"/>
        <v>0</v>
      </c>
      <c r="F165" s="58" t="str">
        <f t="shared" si="1"/>
        <v>-</v>
      </c>
      <c r="G165" s="53"/>
      <c r="H165" s="276"/>
      <c r="I165" s="53"/>
      <c r="J165" s="53"/>
      <c r="K165" s="53"/>
      <c r="L165" s="53"/>
      <c r="M165" s="53"/>
      <c r="N165" s="53"/>
      <c r="O165" s="53"/>
      <c r="P165" s="53"/>
      <c r="Q165" s="53"/>
      <c r="R165" s="53"/>
      <c r="S165" s="53"/>
      <c r="T165" s="53"/>
      <c r="U165" s="53"/>
      <c r="V165" s="53"/>
      <c r="W165" s="53"/>
    </row>
    <row r="166" spans="1:23" ht="12.75" customHeight="1" x14ac:dyDescent="0.2">
      <c r="A166" s="57" t="s">
        <v>2400</v>
      </c>
      <c r="B166" s="52" t="s">
        <v>2401</v>
      </c>
      <c r="C166" s="115" t="s">
        <v>2400</v>
      </c>
      <c r="D166" s="173"/>
      <c r="E166" s="173"/>
      <c r="F166" s="58" t="str">
        <f t="shared" si="1"/>
        <v>-</v>
      </c>
      <c r="G166" s="53"/>
      <c r="H166" s="276"/>
      <c r="I166" s="53"/>
      <c r="J166" s="53"/>
      <c r="K166" s="53"/>
      <c r="L166" s="53"/>
      <c r="M166" s="53"/>
      <c r="N166" s="53"/>
      <c r="O166" s="53"/>
      <c r="P166" s="53"/>
      <c r="Q166" s="53"/>
      <c r="R166" s="53"/>
      <c r="S166" s="53"/>
      <c r="T166" s="53"/>
      <c r="U166" s="53"/>
      <c r="V166" s="53"/>
      <c r="W166" s="53"/>
    </row>
    <row r="167" spans="1:23" ht="12.75" customHeight="1" x14ac:dyDescent="0.2">
      <c r="A167" s="57" t="s">
        <v>2402</v>
      </c>
      <c r="B167" s="52" t="s">
        <v>2403</v>
      </c>
      <c r="C167" s="115" t="s">
        <v>2402</v>
      </c>
      <c r="D167" s="173"/>
      <c r="E167" s="173"/>
      <c r="F167" s="58" t="str">
        <f t="shared" si="1"/>
        <v>-</v>
      </c>
      <c r="G167" s="53"/>
      <c r="H167" s="276"/>
      <c r="I167" s="53"/>
      <c r="J167" s="53"/>
      <c r="K167" s="53"/>
      <c r="L167" s="53"/>
      <c r="M167" s="53"/>
      <c r="N167" s="53"/>
      <c r="O167" s="53"/>
      <c r="P167" s="53"/>
      <c r="Q167" s="53"/>
      <c r="R167" s="53"/>
      <c r="S167" s="53"/>
      <c r="T167" s="53"/>
      <c r="U167" s="53"/>
      <c r="V167" s="53"/>
      <c r="W167" s="53"/>
    </row>
    <row r="168" spans="1:23" ht="12.75" customHeight="1" x14ac:dyDescent="0.2">
      <c r="A168" s="57" t="s">
        <v>2404</v>
      </c>
      <c r="B168" s="52" t="s">
        <v>2405</v>
      </c>
      <c r="C168" s="115" t="s">
        <v>2404</v>
      </c>
      <c r="D168" s="173"/>
      <c r="E168" s="173"/>
      <c r="F168" s="58" t="str">
        <f t="shared" si="1"/>
        <v>-</v>
      </c>
      <c r="G168" s="53"/>
      <c r="H168" s="276"/>
      <c r="I168" s="53"/>
      <c r="J168" s="53"/>
      <c r="K168" s="53"/>
      <c r="L168" s="53"/>
      <c r="M168" s="53"/>
      <c r="N168" s="53"/>
      <c r="O168" s="53"/>
      <c r="P168" s="53"/>
      <c r="Q168" s="53"/>
      <c r="R168" s="53"/>
      <c r="S168" s="53"/>
      <c r="T168" s="53"/>
      <c r="U168" s="53"/>
      <c r="V168" s="53"/>
      <c r="W168" s="53"/>
    </row>
    <row r="169" spans="1:23" ht="12.75" customHeight="1" x14ac:dyDescent="0.2">
      <c r="A169" s="57" t="s">
        <v>2406</v>
      </c>
      <c r="B169" s="52" t="s">
        <v>2407</v>
      </c>
      <c r="C169" s="115" t="s">
        <v>2406</v>
      </c>
      <c r="D169" s="173"/>
      <c r="E169" s="173"/>
      <c r="F169" s="58" t="str">
        <f t="shared" si="1"/>
        <v>-</v>
      </c>
      <c r="G169" s="53"/>
      <c r="H169" s="276"/>
      <c r="I169" s="53"/>
      <c r="J169" s="53"/>
      <c r="K169" s="53"/>
      <c r="L169" s="53"/>
      <c r="M169" s="53"/>
      <c r="N169" s="53"/>
      <c r="O169" s="53"/>
      <c r="P169" s="53"/>
      <c r="Q169" s="53"/>
      <c r="R169" s="53"/>
      <c r="S169" s="53"/>
      <c r="T169" s="53"/>
      <c r="U169" s="53"/>
      <c r="V169" s="53"/>
      <c r="W169" s="53"/>
    </row>
    <row r="170" spans="1:23" ht="12.75" customHeight="1" x14ac:dyDescent="0.2">
      <c r="A170" s="57" t="s">
        <v>2408</v>
      </c>
      <c r="B170" s="52" t="s">
        <v>2409</v>
      </c>
      <c r="C170" s="115" t="s">
        <v>2408</v>
      </c>
      <c r="D170" s="173"/>
      <c r="E170" s="173"/>
      <c r="F170" s="58" t="str">
        <f t="shared" si="1"/>
        <v>-</v>
      </c>
      <c r="G170" s="53"/>
      <c r="H170" s="276"/>
      <c r="I170" s="53"/>
      <c r="J170" s="53"/>
      <c r="K170" s="53"/>
      <c r="L170" s="53"/>
      <c r="M170" s="53"/>
      <c r="N170" s="53"/>
      <c r="O170" s="53"/>
      <c r="P170" s="53"/>
      <c r="Q170" s="53"/>
      <c r="R170" s="53"/>
      <c r="S170" s="53"/>
      <c r="T170" s="53"/>
      <c r="U170" s="53"/>
      <c r="V170" s="53"/>
      <c r="W170" s="53"/>
    </row>
    <row r="171" spans="1:23" ht="24" x14ac:dyDescent="0.2">
      <c r="A171" s="57" t="s">
        <v>1252</v>
      </c>
      <c r="B171" s="52" t="s">
        <v>2410</v>
      </c>
      <c r="C171" s="115" t="s">
        <v>1252</v>
      </c>
      <c r="D171" s="66">
        <f>SUM(D172:D173)</f>
        <v>0</v>
      </c>
      <c r="E171" s="66">
        <f>SUM(E172:E173)</f>
        <v>0</v>
      </c>
      <c r="F171" s="58" t="str">
        <f t="shared" si="1"/>
        <v>-</v>
      </c>
      <c r="G171" s="53"/>
      <c r="H171" s="276"/>
      <c r="I171" s="53"/>
      <c r="J171" s="53"/>
      <c r="K171" s="53"/>
      <c r="L171" s="53"/>
      <c r="M171" s="53"/>
      <c r="N171" s="53"/>
      <c r="O171" s="53"/>
      <c r="P171" s="53"/>
      <c r="Q171" s="53"/>
      <c r="R171" s="53"/>
      <c r="S171" s="53"/>
      <c r="T171" s="53"/>
      <c r="U171" s="53"/>
      <c r="V171" s="53"/>
      <c r="W171" s="53"/>
    </row>
    <row r="172" spans="1:23" ht="12.75" customHeight="1" x14ac:dyDescent="0.2">
      <c r="A172" s="57" t="s">
        <v>2411</v>
      </c>
      <c r="B172" s="52" t="s">
        <v>2412</v>
      </c>
      <c r="C172" s="115" t="s">
        <v>2411</v>
      </c>
      <c r="D172" s="173"/>
      <c r="E172" s="173"/>
      <c r="F172" s="58" t="str">
        <f t="shared" si="1"/>
        <v>-</v>
      </c>
      <c r="G172" s="53"/>
      <c r="H172" s="276"/>
      <c r="I172" s="53"/>
      <c r="J172" s="53"/>
      <c r="K172" s="53"/>
      <c r="L172" s="53"/>
      <c r="M172" s="53"/>
      <c r="N172" s="53"/>
      <c r="O172" s="53"/>
      <c r="P172" s="53"/>
      <c r="Q172" s="53"/>
      <c r="R172" s="53"/>
      <c r="S172" s="53"/>
      <c r="T172" s="53"/>
      <c r="U172" s="53"/>
      <c r="V172" s="53"/>
      <c r="W172" s="53"/>
    </row>
    <row r="173" spans="1:23" ht="12.75" customHeight="1" x14ac:dyDescent="0.2">
      <c r="A173" s="57" t="s">
        <v>2413</v>
      </c>
      <c r="B173" s="52" t="s">
        <v>2414</v>
      </c>
      <c r="C173" s="115" t="s">
        <v>2413</v>
      </c>
      <c r="D173" s="173"/>
      <c r="E173" s="173"/>
      <c r="F173" s="58" t="str">
        <f t="shared" si="1"/>
        <v>-</v>
      </c>
      <c r="G173" s="53"/>
      <c r="H173" s="276"/>
      <c r="I173" s="53"/>
      <c r="J173" s="53"/>
      <c r="K173" s="53"/>
      <c r="L173" s="53"/>
      <c r="M173" s="53"/>
      <c r="N173" s="53"/>
      <c r="O173" s="53"/>
      <c r="P173" s="53"/>
      <c r="Q173" s="53"/>
      <c r="R173" s="53"/>
      <c r="S173" s="53"/>
      <c r="T173" s="53"/>
      <c r="U173" s="53"/>
      <c r="V173" s="53"/>
      <c r="W173" s="53"/>
    </row>
    <row r="174" spans="1:23" s="33" customFormat="1" ht="20.100000000000001" customHeight="1" x14ac:dyDescent="0.2">
      <c r="A174" s="288" t="s">
        <v>2415</v>
      </c>
      <c r="B174" s="289"/>
      <c r="C174" s="147"/>
      <c r="D174" s="39"/>
      <c r="E174" s="39"/>
      <c r="F174" s="31"/>
      <c r="G174" s="29"/>
      <c r="H174" s="278"/>
      <c r="I174" s="29"/>
      <c r="J174" s="29"/>
      <c r="K174" s="29"/>
      <c r="L174" s="29"/>
      <c r="M174" s="29"/>
      <c r="N174" s="29"/>
      <c r="O174" s="29"/>
      <c r="P174" s="29"/>
      <c r="Q174" s="29"/>
      <c r="R174" s="29"/>
      <c r="S174" s="29"/>
      <c r="T174" s="29"/>
      <c r="U174" s="29"/>
      <c r="V174" s="29"/>
      <c r="W174" s="29"/>
    </row>
    <row r="175" spans="1:23" ht="12.75" customHeight="1" x14ac:dyDescent="0.2">
      <c r="A175" s="57"/>
      <c r="B175" s="52" t="s">
        <v>2416</v>
      </c>
      <c r="C175" s="115" t="s">
        <v>2417</v>
      </c>
      <c r="D175" s="66">
        <f>D176+D250</f>
        <v>0</v>
      </c>
      <c r="E175" s="66">
        <f>E176+E250</f>
        <v>0</v>
      </c>
      <c r="F175" s="58" t="str">
        <f t="shared" si="1"/>
        <v>-</v>
      </c>
      <c r="G175" s="53"/>
      <c r="H175" s="276"/>
      <c r="I175" s="53"/>
      <c r="J175" s="53"/>
      <c r="K175" s="53"/>
      <c r="L175" s="53"/>
      <c r="M175" s="53"/>
      <c r="N175" s="53"/>
      <c r="O175" s="53"/>
      <c r="P175" s="53"/>
      <c r="Q175" s="53"/>
      <c r="R175" s="53"/>
      <c r="S175" s="53"/>
      <c r="T175" s="53"/>
      <c r="U175" s="53"/>
      <c r="V175" s="53"/>
      <c r="W175" s="53"/>
    </row>
    <row r="176" spans="1:23" ht="12.75" customHeight="1" x14ac:dyDescent="0.2">
      <c r="A176" s="57" t="s">
        <v>2418</v>
      </c>
      <c r="B176" s="52" t="s">
        <v>2419</v>
      </c>
      <c r="C176" s="115" t="s">
        <v>2418</v>
      </c>
      <c r="D176" s="66">
        <f>D177+D196+D202+D218+D246+D247</f>
        <v>0</v>
      </c>
      <c r="E176" s="66">
        <f>E177+E196+E202+E218+E246+E247</f>
        <v>0</v>
      </c>
      <c r="F176" s="58" t="str">
        <f t="shared" si="1"/>
        <v>-</v>
      </c>
      <c r="G176" s="53"/>
      <c r="H176" s="276"/>
      <c r="I176" s="53"/>
      <c r="J176" s="53"/>
      <c r="K176" s="53"/>
      <c r="L176" s="53"/>
      <c r="M176" s="53"/>
      <c r="N176" s="53"/>
      <c r="O176" s="53"/>
      <c r="P176" s="53"/>
      <c r="Q176" s="53"/>
      <c r="R176" s="53"/>
      <c r="S176" s="53"/>
      <c r="T176" s="53"/>
      <c r="U176" s="53"/>
      <c r="V176" s="53"/>
      <c r="W176" s="53"/>
    </row>
    <row r="177" spans="1:23" ht="12.75" customHeight="1" x14ac:dyDescent="0.2">
      <c r="A177" s="57" t="s">
        <v>2420</v>
      </c>
      <c r="B177" s="52" t="s">
        <v>2421</v>
      </c>
      <c r="C177" s="115" t="s">
        <v>2420</v>
      </c>
      <c r="D177" s="66">
        <f>SUM(D178:D180)+D184+D185+SUM(D193:D195)</f>
        <v>0</v>
      </c>
      <c r="E177" s="66">
        <f>SUM(E178:E180)+E184+E185+SUM(E193:E195)</f>
        <v>0</v>
      </c>
      <c r="F177" s="58" t="str">
        <f t="shared" si="1"/>
        <v>-</v>
      </c>
      <c r="G177" s="53"/>
      <c r="H177" s="276"/>
      <c r="I177" s="53"/>
      <c r="J177" s="53"/>
      <c r="K177" s="53"/>
      <c r="L177" s="53"/>
      <c r="M177" s="53"/>
      <c r="N177" s="53"/>
      <c r="O177" s="53"/>
      <c r="P177" s="53"/>
      <c r="Q177" s="53"/>
      <c r="R177" s="53"/>
      <c r="S177" s="53"/>
      <c r="T177" s="53"/>
      <c r="U177" s="53"/>
      <c r="V177" s="53"/>
      <c r="W177" s="53"/>
    </row>
    <row r="178" spans="1:23" ht="12.75" customHeight="1" x14ac:dyDescent="0.2">
      <c r="A178" s="57" t="s">
        <v>2422</v>
      </c>
      <c r="B178" s="52" t="s">
        <v>2423</v>
      </c>
      <c r="C178" s="115" t="s">
        <v>2422</v>
      </c>
      <c r="D178" s="173"/>
      <c r="E178" s="173"/>
      <c r="F178" s="58" t="str">
        <f t="shared" si="1"/>
        <v>-</v>
      </c>
      <c r="G178" s="53"/>
      <c r="H178" s="276"/>
      <c r="I178" s="53"/>
      <c r="J178" s="53"/>
      <c r="K178" s="53"/>
      <c r="L178" s="53"/>
      <c r="M178" s="53"/>
      <c r="N178" s="53"/>
      <c r="O178" s="53"/>
      <c r="P178" s="53"/>
      <c r="Q178" s="53"/>
      <c r="R178" s="53"/>
      <c r="S178" s="53"/>
      <c r="T178" s="53"/>
      <c r="U178" s="53"/>
      <c r="V178" s="53"/>
      <c r="W178" s="53"/>
    </row>
    <row r="179" spans="1:23" ht="12.75" customHeight="1" x14ac:dyDescent="0.2">
      <c r="A179" s="57" t="s">
        <v>2424</v>
      </c>
      <c r="B179" s="52" t="s">
        <v>2425</v>
      </c>
      <c r="C179" s="115" t="s">
        <v>2424</v>
      </c>
      <c r="D179" s="173"/>
      <c r="E179" s="173"/>
      <c r="F179" s="58" t="str">
        <f t="shared" si="1"/>
        <v>-</v>
      </c>
      <c r="G179" s="53"/>
      <c r="H179" s="276"/>
      <c r="I179" s="53"/>
      <c r="J179" s="53"/>
      <c r="K179" s="53"/>
      <c r="L179" s="53"/>
      <c r="M179" s="53"/>
      <c r="N179" s="53"/>
      <c r="O179" s="53"/>
      <c r="P179" s="53"/>
      <c r="Q179" s="53"/>
      <c r="R179" s="53"/>
      <c r="S179" s="53"/>
      <c r="T179" s="53"/>
      <c r="U179" s="53"/>
      <c r="V179" s="53"/>
      <c r="W179" s="53"/>
    </row>
    <row r="180" spans="1:23" ht="12.75" customHeight="1" x14ac:dyDescent="0.2">
      <c r="A180" s="57" t="s">
        <v>2426</v>
      </c>
      <c r="B180" s="52" t="s">
        <v>2427</v>
      </c>
      <c r="C180" s="115" t="s">
        <v>2426</v>
      </c>
      <c r="D180" s="66">
        <f t="shared" ref="D180:E180" si="27">SUM(D181:D183)</f>
        <v>0</v>
      </c>
      <c r="E180" s="66">
        <f t="shared" si="27"/>
        <v>0</v>
      </c>
      <c r="F180" s="58" t="str">
        <f t="shared" si="1"/>
        <v>-</v>
      </c>
      <c r="G180" s="53"/>
      <c r="H180" s="276"/>
      <c r="I180" s="53"/>
      <c r="J180" s="53"/>
      <c r="K180" s="53"/>
      <c r="L180" s="53"/>
      <c r="M180" s="53"/>
      <c r="N180" s="53"/>
      <c r="O180" s="53"/>
      <c r="P180" s="53"/>
      <c r="Q180" s="53"/>
      <c r="R180" s="53"/>
      <c r="S180" s="53"/>
      <c r="T180" s="53"/>
      <c r="U180" s="53"/>
      <c r="V180" s="53"/>
      <c r="W180" s="53"/>
    </row>
    <row r="181" spans="1:23" ht="12.75" customHeight="1" x14ac:dyDescent="0.2">
      <c r="A181" s="57" t="s">
        <v>2428</v>
      </c>
      <c r="B181" s="52" t="s">
        <v>2429</v>
      </c>
      <c r="C181" s="115" t="s">
        <v>2428</v>
      </c>
      <c r="D181" s="173"/>
      <c r="E181" s="173"/>
      <c r="F181" s="58" t="str">
        <f t="shared" si="1"/>
        <v>-</v>
      </c>
      <c r="G181" s="53"/>
      <c r="H181" s="276"/>
      <c r="I181" s="53"/>
      <c r="J181" s="53"/>
      <c r="K181" s="53"/>
      <c r="L181" s="53"/>
      <c r="M181" s="53"/>
      <c r="N181" s="53"/>
      <c r="O181" s="53"/>
      <c r="P181" s="53"/>
      <c r="Q181" s="53"/>
      <c r="R181" s="53"/>
      <c r="S181" s="53"/>
      <c r="T181" s="53"/>
      <c r="U181" s="53"/>
      <c r="V181" s="53"/>
      <c r="W181" s="53"/>
    </row>
    <row r="182" spans="1:23" ht="12.75" customHeight="1" x14ac:dyDescent="0.2">
      <c r="A182" s="57" t="s">
        <v>2430</v>
      </c>
      <c r="B182" s="52" t="s">
        <v>2431</v>
      </c>
      <c r="C182" s="115" t="s">
        <v>2430</v>
      </c>
      <c r="D182" s="173"/>
      <c r="E182" s="173"/>
      <c r="F182" s="58" t="str">
        <f t="shared" si="1"/>
        <v>-</v>
      </c>
      <c r="G182" s="53"/>
      <c r="H182" s="276"/>
      <c r="I182" s="53"/>
      <c r="J182" s="53"/>
      <c r="K182" s="53"/>
      <c r="L182" s="53"/>
      <c r="M182" s="53"/>
      <c r="N182" s="53"/>
      <c r="O182" s="53"/>
      <c r="P182" s="53"/>
      <c r="Q182" s="53"/>
      <c r="R182" s="53"/>
      <c r="S182" s="53"/>
      <c r="T182" s="53"/>
      <c r="U182" s="53"/>
      <c r="V182" s="53"/>
      <c r="W182" s="53"/>
    </row>
    <row r="183" spans="1:23" ht="12.75" customHeight="1" x14ac:dyDescent="0.2">
      <c r="A183" s="57" t="s">
        <v>2432</v>
      </c>
      <c r="B183" s="52" t="s">
        <v>2433</v>
      </c>
      <c r="C183" s="115" t="s">
        <v>2432</v>
      </c>
      <c r="D183" s="173"/>
      <c r="E183" s="173"/>
      <c r="F183" s="58" t="str">
        <f t="shared" si="1"/>
        <v>-</v>
      </c>
      <c r="G183" s="53"/>
      <c r="H183" s="276"/>
      <c r="I183" s="53"/>
      <c r="J183" s="53"/>
      <c r="K183" s="53"/>
      <c r="L183" s="53"/>
      <c r="M183" s="53"/>
      <c r="N183" s="53"/>
      <c r="O183" s="53"/>
      <c r="P183" s="53"/>
      <c r="Q183" s="53"/>
      <c r="R183" s="53"/>
      <c r="S183" s="53"/>
      <c r="T183" s="53"/>
      <c r="U183" s="53"/>
      <c r="V183" s="53"/>
      <c r="W183" s="53"/>
    </row>
    <row r="184" spans="1:23" ht="12.75" customHeight="1" x14ac:dyDescent="0.2">
      <c r="A184" s="57" t="s">
        <v>2434</v>
      </c>
      <c r="B184" s="52" t="s">
        <v>2435</v>
      </c>
      <c r="C184" s="115" t="s">
        <v>2434</v>
      </c>
      <c r="D184" s="173"/>
      <c r="E184" s="173"/>
      <c r="F184" s="58" t="str">
        <f t="shared" si="1"/>
        <v>-</v>
      </c>
      <c r="G184" s="53"/>
      <c r="H184" s="276"/>
      <c r="I184" s="53"/>
      <c r="J184" s="53"/>
      <c r="K184" s="53"/>
      <c r="L184" s="53"/>
      <c r="M184" s="53"/>
      <c r="N184" s="53"/>
      <c r="O184" s="53"/>
      <c r="P184" s="53"/>
      <c r="Q184" s="53"/>
      <c r="R184" s="53"/>
      <c r="S184" s="53"/>
      <c r="T184" s="53"/>
      <c r="U184" s="53"/>
      <c r="V184" s="53"/>
      <c r="W184" s="53"/>
    </row>
    <row r="185" spans="1:23" ht="24" x14ac:dyDescent="0.2">
      <c r="A185" s="57" t="s">
        <v>2436</v>
      </c>
      <c r="B185" s="52" t="s">
        <v>2437</v>
      </c>
      <c r="C185" s="115" t="s">
        <v>2436</v>
      </c>
      <c r="D185" s="66">
        <f>SUM(D186:D192)</f>
        <v>0</v>
      </c>
      <c r="E185" s="66">
        <f>SUM(E186:E192)</f>
        <v>0</v>
      </c>
      <c r="F185" s="58" t="str">
        <f>IF(D185&gt;0,IF(E185/D185&gt;=100,"&gt;&gt;100",E185/D185*100),"-")</f>
        <v>-</v>
      </c>
      <c r="G185" s="53"/>
      <c r="H185" s="276"/>
      <c r="I185" s="53"/>
      <c r="J185" s="53"/>
      <c r="K185" s="53"/>
      <c r="L185" s="53"/>
      <c r="M185" s="53"/>
      <c r="N185" s="53"/>
      <c r="O185" s="53"/>
      <c r="P185" s="53"/>
      <c r="Q185" s="53"/>
      <c r="R185" s="53"/>
      <c r="S185" s="53"/>
      <c r="T185" s="53"/>
      <c r="U185" s="53"/>
      <c r="V185" s="53"/>
      <c r="W185" s="53"/>
    </row>
    <row r="186" spans="1:23" ht="12" x14ac:dyDescent="0.2">
      <c r="A186" s="57" t="s">
        <v>2438</v>
      </c>
      <c r="B186" s="52" t="s">
        <v>2439</v>
      </c>
      <c r="C186" s="115" t="s">
        <v>2438</v>
      </c>
      <c r="D186" s="173"/>
      <c r="E186" s="173"/>
      <c r="F186" s="58" t="str">
        <f t="shared" ref="F186:F192" si="28">IF(D186&gt;0,IF(E186/D186&gt;=100,"&gt;&gt;100",E186/D186*100),"-")</f>
        <v>-</v>
      </c>
      <c r="G186" s="53"/>
      <c r="H186" s="276"/>
      <c r="I186" s="53"/>
      <c r="J186" s="53"/>
      <c r="K186" s="53"/>
      <c r="L186" s="53"/>
      <c r="M186" s="53"/>
      <c r="N186" s="53"/>
      <c r="O186" s="53"/>
      <c r="P186" s="53"/>
      <c r="Q186" s="53"/>
      <c r="R186" s="53"/>
      <c r="S186" s="53"/>
      <c r="T186" s="53"/>
      <c r="U186" s="53"/>
      <c r="V186" s="53"/>
      <c r="W186" s="53"/>
    </row>
    <row r="187" spans="1:23" ht="24" x14ac:dyDescent="0.2">
      <c r="A187" s="57" t="s">
        <v>2440</v>
      </c>
      <c r="B187" s="52" t="s">
        <v>2441</v>
      </c>
      <c r="C187" s="115" t="s">
        <v>2440</v>
      </c>
      <c r="D187" s="173"/>
      <c r="E187" s="173"/>
      <c r="F187" s="58" t="str">
        <f t="shared" si="28"/>
        <v>-</v>
      </c>
      <c r="G187" s="53"/>
      <c r="H187" s="276"/>
      <c r="I187" s="53"/>
      <c r="J187" s="53"/>
      <c r="K187" s="53"/>
      <c r="L187" s="53"/>
      <c r="M187" s="53"/>
      <c r="N187" s="53"/>
      <c r="O187" s="53"/>
      <c r="P187" s="53"/>
      <c r="Q187" s="53"/>
      <c r="R187" s="53"/>
      <c r="S187" s="53"/>
      <c r="T187" s="53"/>
      <c r="U187" s="53"/>
      <c r="V187" s="53"/>
      <c r="W187" s="53"/>
    </row>
    <row r="188" spans="1:23" ht="12" x14ac:dyDescent="0.2">
      <c r="A188" s="57" t="s">
        <v>2442</v>
      </c>
      <c r="B188" s="52" t="s">
        <v>2443</v>
      </c>
      <c r="C188" s="115" t="s">
        <v>2442</v>
      </c>
      <c r="D188" s="173"/>
      <c r="E188" s="173"/>
      <c r="F188" s="58" t="str">
        <f t="shared" si="28"/>
        <v>-</v>
      </c>
      <c r="G188" s="53"/>
      <c r="H188" s="276"/>
      <c r="I188" s="53"/>
      <c r="J188" s="53"/>
      <c r="K188" s="53"/>
      <c r="L188" s="53"/>
      <c r="M188" s="53"/>
      <c r="N188" s="53"/>
      <c r="O188" s="53"/>
      <c r="P188" s="53"/>
      <c r="Q188" s="53"/>
      <c r="R188" s="53"/>
      <c r="S188" s="53"/>
      <c r="T188" s="53"/>
      <c r="U188" s="53"/>
      <c r="V188" s="53"/>
      <c r="W188" s="53"/>
    </row>
    <row r="189" spans="1:23" ht="12" x14ac:dyDescent="0.2">
      <c r="A189" s="57" t="s">
        <v>2444</v>
      </c>
      <c r="B189" s="52" t="s">
        <v>2445</v>
      </c>
      <c r="C189" s="115" t="s">
        <v>2444</v>
      </c>
      <c r="D189" s="173"/>
      <c r="E189" s="173"/>
      <c r="F189" s="58" t="str">
        <f t="shared" si="28"/>
        <v>-</v>
      </c>
      <c r="G189" s="53"/>
      <c r="H189" s="276"/>
      <c r="I189" s="53"/>
      <c r="J189" s="53"/>
      <c r="K189" s="53"/>
      <c r="L189" s="53"/>
      <c r="M189" s="53"/>
      <c r="N189" s="53"/>
      <c r="O189" s="53"/>
      <c r="P189" s="53"/>
      <c r="Q189" s="53"/>
      <c r="R189" s="53"/>
      <c r="S189" s="53"/>
      <c r="T189" s="53"/>
      <c r="U189" s="53"/>
      <c r="V189" s="53"/>
      <c r="W189" s="53"/>
    </row>
    <row r="190" spans="1:23" ht="24" x14ac:dyDescent="0.2">
      <c r="A190" s="57" t="s">
        <v>2446</v>
      </c>
      <c r="B190" s="52" t="s">
        <v>2447</v>
      </c>
      <c r="C190" s="115" t="s">
        <v>2446</v>
      </c>
      <c r="D190" s="173"/>
      <c r="E190" s="173"/>
      <c r="F190" s="58" t="str">
        <f t="shared" si="28"/>
        <v>-</v>
      </c>
      <c r="G190" s="53"/>
      <c r="H190" s="276"/>
      <c r="I190" s="53"/>
      <c r="J190" s="53"/>
      <c r="K190" s="53"/>
      <c r="L190" s="53"/>
      <c r="M190" s="53"/>
      <c r="N190" s="53"/>
      <c r="O190" s="53"/>
      <c r="P190" s="53"/>
      <c r="Q190" s="53"/>
      <c r="R190" s="53"/>
      <c r="S190" s="53"/>
      <c r="T190" s="53"/>
      <c r="U190" s="53"/>
      <c r="V190" s="53"/>
      <c r="W190" s="53"/>
    </row>
    <row r="191" spans="1:23" ht="24" x14ac:dyDescent="0.2">
      <c r="A191" s="57" t="s">
        <v>2448</v>
      </c>
      <c r="B191" s="52" t="s">
        <v>2449</v>
      </c>
      <c r="C191" s="115" t="s">
        <v>2448</v>
      </c>
      <c r="D191" s="173"/>
      <c r="E191" s="173"/>
      <c r="F191" s="58" t="str">
        <f t="shared" si="28"/>
        <v>-</v>
      </c>
      <c r="G191" s="53"/>
      <c r="H191" s="276"/>
      <c r="I191" s="53"/>
      <c r="J191" s="53"/>
      <c r="K191" s="53"/>
      <c r="L191" s="53"/>
      <c r="M191" s="53"/>
      <c r="N191" s="53"/>
      <c r="O191" s="53"/>
      <c r="P191" s="53"/>
      <c r="Q191" s="53"/>
      <c r="R191" s="53"/>
      <c r="S191" s="53"/>
      <c r="T191" s="53"/>
      <c r="U191" s="53"/>
      <c r="V191" s="53"/>
      <c r="W191" s="53"/>
    </row>
    <row r="192" spans="1:23" ht="12" x14ac:dyDescent="0.2">
      <c r="A192" s="57" t="s">
        <v>2450</v>
      </c>
      <c r="B192" s="52" t="s">
        <v>2451</v>
      </c>
      <c r="C192" s="115" t="s">
        <v>2450</v>
      </c>
      <c r="D192" s="173"/>
      <c r="E192" s="173"/>
      <c r="F192" s="58" t="str">
        <f t="shared" si="28"/>
        <v>-</v>
      </c>
      <c r="G192" s="53"/>
      <c r="H192" s="276"/>
      <c r="I192" s="53"/>
      <c r="J192" s="53"/>
      <c r="K192" s="53"/>
      <c r="L192" s="53"/>
      <c r="M192" s="53"/>
      <c r="N192" s="53"/>
      <c r="O192" s="53"/>
      <c r="P192" s="53"/>
      <c r="Q192" s="53"/>
      <c r="R192" s="53"/>
      <c r="S192" s="53"/>
      <c r="T192" s="53"/>
      <c r="U192" s="53"/>
      <c r="V192" s="53"/>
      <c r="W192" s="53"/>
    </row>
    <row r="193" spans="1:23" ht="12.75" customHeight="1" x14ac:dyDescent="0.2">
      <c r="A193" s="57" t="s">
        <v>2452</v>
      </c>
      <c r="B193" s="52" t="s">
        <v>2453</v>
      </c>
      <c r="C193" s="115" t="s">
        <v>2452</v>
      </c>
      <c r="D193" s="173"/>
      <c r="E193" s="173"/>
      <c r="F193" s="58" t="str">
        <f t="shared" si="1"/>
        <v>-</v>
      </c>
      <c r="G193" s="53"/>
      <c r="H193" s="276"/>
      <c r="I193" s="53"/>
      <c r="J193" s="53"/>
      <c r="K193" s="53"/>
      <c r="L193" s="53"/>
      <c r="M193" s="53"/>
      <c r="N193" s="53"/>
      <c r="O193" s="53"/>
      <c r="P193" s="53"/>
      <c r="Q193" s="53"/>
      <c r="R193" s="53"/>
      <c r="S193" s="53"/>
      <c r="T193" s="53"/>
      <c r="U193" s="53"/>
      <c r="V193" s="53"/>
      <c r="W193" s="53"/>
    </row>
    <row r="194" spans="1:23" ht="12.75" customHeight="1" x14ac:dyDescent="0.2">
      <c r="A194" s="57" t="s">
        <v>2454</v>
      </c>
      <c r="B194" s="52" t="s">
        <v>2455</v>
      </c>
      <c r="C194" s="115" t="s">
        <v>2454</v>
      </c>
      <c r="D194" s="173"/>
      <c r="E194" s="173"/>
      <c r="F194" s="58" t="str">
        <f t="shared" si="1"/>
        <v>-</v>
      </c>
      <c r="G194" s="53"/>
      <c r="H194" s="276"/>
      <c r="I194" s="53"/>
      <c r="J194" s="53"/>
      <c r="K194" s="53"/>
      <c r="L194" s="53"/>
      <c r="M194" s="53"/>
      <c r="N194" s="53"/>
      <c r="O194" s="53"/>
      <c r="P194" s="53"/>
      <c r="Q194" s="53"/>
      <c r="R194" s="53"/>
      <c r="S194" s="53"/>
      <c r="T194" s="53"/>
      <c r="U194" s="53"/>
      <c r="V194" s="53"/>
      <c r="W194" s="53"/>
    </row>
    <row r="195" spans="1:23" ht="12.75" customHeight="1" x14ac:dyDescent="0.2">
      <c r="A195" s="57" t="s">
        <v>2456</v>
      </c>
      <c r="B195" s="52" t="s">
        <v>2457</v>
      </c>
      <c r="C195" s="115" t="s">
        <v>2456</v>
      </c>
      <c r="D195" s="173"/>
      <c r="E195" s="173"/>
      <c r="F195" s="58" t="str">
        <f t="shared" si="1"/>
        <v>-</v>
      </c>
      <c r="G195" s="53"/>
      <c r="H195" s="276"/>
      <c r="I195" s="53"/>
      <c r="J195" s="53"/>
      <c r="K195" s="53"/>
      <c r="L195" s="53"/>
      <c r="M195" s="53"/>
      <c r="N195" s="53"/>
      <c r="O195" s="53"/>
      <c r="P195" s="53"/>
      <c r="Q195" s="53"/>
      <c r="R195" s="53"/>
      <c r="S195" s="53"/>
      <c r="T195" s="53"/>
      <c r="U195" s="53"/>
      <c r="V195" s="53"/>
      <c r="W195" s="53"/>
    </row>
    <row r="196" spans="1:23" ht="12.75" customHeight="1" x14ac:dyDescent="0.2">
      <c r="A196" s="57" t="s">
        <v>2458</v>
      </c>
      <c r="B196" s="52" t="s">
        <v>2459</v>
      </c>
      <c r="C196" s="115" t="s">
        <v>2458</v>
      </c>
      <c r="D196" s="66">
        <f>SUM(D197:D201)</f>
        <v>0</v>
      </c>
      <c r="E196" s="66">
        <f>SUM(E197:E201)</f>
        <v>0</v>
      </c>
      <c r="F196" s="58" t="str">
        <f t="shared" si="1"/>
        <v>-</v>
      </c>
      <c r="G196" s="53"/>
      <c r="H196" s="276"/>
      <c r="I196" s="53"/>
      <c r="J196" s="53"/>
      <c r="K196" s="53"/>
      <c r="L196" s="53"/>
      <c r="M196" s="53"/>
      <c r="N196" s="53"/>
      <c r="O196" s="53"/>
      <c r="P196" s="53"/>
      <c r="Q196" s="53"/>
      <c r="R196" s="53"/>
      <c r="S196" s="53"/>
      <c r="T196" s="53"/>
      <c r="U196" s="53"/>
      <c r="V196" s="53"/>
      <c r="W196" s="53"/>
    </row>
    <row r="197" spans="1:23" ht="12.75" customHeight="1" x14ac:dyDescent="0.2">
      <c r="A197" s="57" t="s">
        <v>2460</v>
      </c>
      <c r="B197" s="52" t="s">
        <v>2461</v>
      </c>
      <c r="C197" s="115" t="s">
        <v>2460</v>
      </c>
      <c r="D197" s="173"/>
      <c r="E197" s="173"/>
      <c r="F197" s="58" t="str">
        <f t="shared" si="1"/>
        <v>-</v>
      </c>
      <c r="G197" s="53"/>
      <c r="H197" s="276"/>
      <c r="I197" s="53"/>
      <c r="J197" s="53"/>
      <c r="K197" s="53"/>
      <c r="L197" s="53"/>
      <c r="M197" s="53"/>
      <c r="N197" s="53"/>
      <c r="O197" s="53"/>
      <c r="P197" s="53"/>
      <c r="Q197" s="53"/>
      <c r="R197" s="53"/>
      <c r="S197" s="53"/>
      <c r="T197" s="53"/>
      <c r="U197" s="53"/>
      <c r="V197" s="53"/>
      <c r="W197" s="53"/>
    </row>
    <row r="198" spans="1:23" ht="12.75" customHeight="1" x14ac:dyDescent="0.2">
      <c r="A198" s="57" t="s">
        <v>2462</v>
      </c>
      <c r="B198" s="52" t="s">
        <v>2463</v>
      </c>
      <c r="C198" s="115" t="s">
        <v>2462</v>
      </c>
      <c r="D198" s="173"/>
      <c r="E198" s="173"/>
      <c r="F198" s="58" t="str">
        <f t="shared" ref="F198:F201" si="29">IF(D198&gt;0,IF(E198/D198&gt;=100,"&gt;&gt;100",E198/D198*100),"-")</f>
        <v>-</v>
      </c>
      <c r="G198" s="53"/>
      <c r="H198" s="276"/>
      <c r="I198" s="53"/>
      <c r="J198" s="53"/>
      <c r="K198" s="53"/>
      <c r="L198" s="53"/>
      <c r="M198" s="53"/>
      <c r="N198" s="53"/>
      <c r="O198" s="53"/>
      <c r="P198" s="53"/>
      <c r="Q198" s="53"/>
      <c r="R198" s="53"/>
      <c r="S198" s="53"/>
      <c r="T198" s="53"/>
      <c r="U198" s="53"/>
      <c r="V198" s="53"/>
      <c r="W198" s="53"/>
    </row>
    <row r="199" spans="1:23" ht="12.75" customHeight="1" x14ac:dyDescent="0.2">
      <c r="A199" s="57" t="s">
        <v>2464</v>
      </c>
      <c r="B199" s="52" t="s">
        <v>2465</v>
      </c>
      <c r="C199" s="115" t="s">
        <v>2464</v>
      </c>
      <c r="D199" s="173"/>
      <c r="E199" s="173"/>
      <c r="F199" s="58" t="str">
        <f t="shared" si="29"/>
        <v>-</v>
      </c>
      <c r="G199" s="53"/>
      <c r="H199" s="276"/>
      <c r="I199" s="53"/>
      <c r="J199" s="53"/>
      <c r="K199" s="53"/>
      <c r="L199" s="53"/>
      <c r="M199" s="53"/>
      <c r="N199" s="53"/>
      <c r="O199" s="53"/>
      <c r="P199" s="53"/>
      <c r="Q199" s="53"/>
      <c r="R199" s="53"/>
      <c r="S199" s="53"/>
      <c r="T199" s="53"/>
      <c r="U199" s="53"/>
      <c r="V199" s="53"/>
      <c r="W199" s="53"/>
    </row>
    <row r="200" spans="1:23" ht="12.75" customHeight="1" x14ac:dyDescent="0.2">
      <c r="A200" s="57" t="s">
        <v>2466</v>
      </c>
      <c r="B200" s="52" t="s">
        <v>2467</v>
      </c>
      <c r="C200" s="115" t="s">
        <v>2466</v>
      </c>
      <c r="D200" s="173"/>
      <c r="E200" s="173"/>
      <c r="F200" s="58" t="str">
        <f t="shared" si="29"/>
        <v>-</v>
      </c>
      <c r="G200" s="53"/>
      <c r="H200" s="276"/>
      <c r="I200" s="53"/>
      <c r="J200" s="53"/>
      <c r="K200" s="53"/>
      <c r="L200" s="53"/>
      <c r="M200" s="53"/>
      <c r="N200" s="53"/>
      <c r="O200" s="53"/>
      <c r="P200" s="53"/>
      <c r="Q200" s="53"/>
      <c r="R200" s="53"/>
      <c r="S200" s="53"/>
      <c r="T200" s="53"/>
      <c r="U200" s="53"/>
      <c r="V200" s="53"/>
      <c r="W200" s="53"/>
    </row>
    <row r="201" spans="1:23" ht="12.75" customHeight="1" x14ac:dyDescent="0.2">
      <c r="A201" s="57" t="s">
        <v>2468</v>
      </c>
      <c r="B201" s="52" t="s">
        <v>2469</v>
      </c>
      <c r="C201" s="115" t="s">
        <v>2468</v>
      </c>
      <c r="D201" s="173"/>
      <c r="E201" s="173"/>
      <c r="F201" s="58" t="str">
        <f t="shared" si="29"/>
        <v>-</v>
      </c>
      <c r="G201" s="53"/>
      <c r="H201" s="276"/>
      <c r="I201" s="53"/>
      <c r="J201" s="53"/>
      <c r="K201" s="53"/>
      <c r="L201" s="53"/>
      <c r="M201" s="53"/>
      <c r="N201" s="53"/>
      <c r="O201" s="53"/>
      <c r="P201" s="53"/>
      <c r="Q201" s="53"/>
      <c r="R201" s="53"/>
      <c r="S201" s="53"/>
      <c r="T201" s="53"/>
      <c r="U201" s="53"/>
      <c r="V201" s="53"/>
      <c r="W201" s="53"/>
    </row>
    <row r="202" spans="1:23" ht="24" x14ac:dyDescent="0.2">
      <c r="A202" s="57" t="s">
        <v>2470</v>
      </c>
      <c r="B202" s="52" t="s">
        <v>2471</v>
      </c>
      <c r="C202" s="115" t="s">
        <v>2470</v>
      </c>
      <c r="D202" s="66">
        <f t="shared" ref="D202:E202" si="30">D203+D210-D217</f>
        <v>0</v>
      </c>
      <c r="E202" s="66">
        <f t="shared" si="30"/>
        <v>0</v>
      </c>
      <c r="F202" s="58" t="str">
        <f t="shared" si="1"/>
        <v>-</v>
      </c>
      <c r="G202" s="53"/>
      <c r="H202" s="276"/>
      <c r="I202" s="53"/>
      <c r="J202" s="53"/>
      <c r="K202" s="53"/>
      <c r="L202" s="53"/>
      <c r="M202" s="53"/>
      <c r="N202" s="53"/>
      <c r="O202" s="53"/>
      <c r="P202" s="53"/>
      <c r="Q202" s="53"/>
      <c r="R202" s="53"/>
      <c r="S202" s="53"/>
      <c r="T202" s="53"/>
      <c r="U202" s="53"/>
      <c r="V202" s="53"/>
      <c r="W202" s="53"/>
    </row>
    <row r="203" spans="1:23" ht="24" x14ac:dyDescent="0.2">
      <c r="A203" s="57"/>
      <c r="B203" s="52" t="s">
        <v>2472</v>
      </c>
      <c r="C203" s="115" t="s">
        <v>2473</v>
      </c>
      <c r="D203" s="66">
        <f t="shared" ref="D203:E203" si="31">SUM(D204:D209)</f>
        <v>0</v>
      </c>
      <c r="E203" s="66">
        <f t="shared" si="31"/>
        <v>0</v>
      </c>
      <c r="F203" s="58" t="str">
        <f t="shared" si="1"/>
        <v>-</v>
      </c>
      <c r="G203" s="53"/>
      <c r="H203" s="276"/>
      <c r="I203" s="53"/>
      <c r="J203" s="53"/>
      <c r="K203" s="53"/>
      <c r="L203" s="53"/>
      <c r="M203" s="53"/>
      <c r="N203" s="53"/>
      <c r="O203" s="53"/>
      <c r="P203" s="53"/>
      <c r="Q203" s="53"/>
      <c r="R203" s="53"/>
      <c r="S203" s="53"/>
      <c r="T203" s="53"/>
      <c r="U203" s="53"/>
      <c r="V203" s="53"/>
      <c r="W203" s="53"/>
    </row>
    <row r="204" spans="1:23" ht="12.75" customHeight="1" x14ac:dyDescent="0.2">
      <c r="A204" s="57" t="s">
        <v>2474</v>
      </c>
      <c r="B204" s="52" t="s">
        <v>2475</v>
      </c>
      <c r="C204" s="115" t="s">
        <v>2474</v>
      </c>
      <c r="D204" s="173"/>
      <c r="E204" s="173"/>
      <c r="F204" s="58" t="str">
        <f t="shared" si="1"/>
        <v>-</v>
      </c>
      <c r="G204" s="53"/>
      <c r="H204" s="276"/>
      <c r="I204" s="53"/>
      <c r="J204" s="53"/>
      <c r="K204" s="53"/>
      <c r="L204" s="53"/>
      <c r="M204" s="53"/>
      <c r="N204" s="53"/>
      <c r="O204" s="53"/>
      <c r="P204" s="53"/>
      <c r="Q204" s="53"/>
      <c r="R204" s="53"/>
      <c r="S204" s="53"/>
      <c r="T204" s="53"/>
      <c r="U204" s="53"/>
      <c r="V204" s="53"/>
      <c r="W204" s="53"/>
    </row>
    <row r="205" spans="1:23" ht="12.75" customHeight="1" x14ac:dyDescent="0.2">
      <c r="A205" s="57" t="s">
        <v>2476</v>
      </c>
      <c r="B205" s="52" t="s">
        <v>2477</v>
      </c>
      <c r="C205" s="115" t="s">
        <v>2476</v>
      </c>
      <c r="D205" s="173"/>
      <c r="E205" s="173"/>
      <c r="F205" s="58" t="str">
        <f t="shared" si="1"/>
        <v>-</v>
      </c>
      <c r="G205" s="53"/>
      <c r="H205" s="276"/>
      <c r="I205" s="53"/>
      <c r="J205" s="53"/>
      <c r="K205" s="53"/>
      <c r="L205" s="53"/>
      <c r="M205" s="53"/>
      <c r="N205" s="53"/>
      <c r="O205" s="53"/>
      <c r="P205" s="53"/>
      <c r="Q205" s="53"/>
      <c r="R205" s="53"/>
      <c r="S205" s="53"/>
      <c r="T205" s="53"/>
      <c r="U205" s="53"/>
      <c r="V205" s="53"/>
      <c r="W205" s="53"/>
    </row>
    <row r="206" spans="1:23" ht="12.75" customHeight="1" x14ac:dyDescent="0.2">
      <c r="A206" s="57" t="s">
        <v>2478</v>
      </c>
      <c r="B206" s="52" t="s">
        <v>2479</v>
      </c>
      <c r="C206" s="115" t="s">
        <v>2478</v>
      </c>
      <c r="D206" s="173"/>
      <c r="E206" s="173"/>
      <c r="F206" s="58" t="str">
        <f t="shared" si="1"/>
        <v>-</v>
      </c>
      <c r="G206" s="53"/>
      <c r="H206" s="276"/>
      <c r="I206" s="53"/>
      <c r="J206" s="53"/>
      <c r="K206" s="53"/>
      <c r="L206" s="53"/>
      <c r="M206" s="53"/>
      <c r="N206" s="53"/>
      <c r="O206" s="53"/>
      <c r="P206" s="53"/>
      <c r="Q206" s="53"/>
      <c r="R206" s="53"/>
      <c r="S206" s="53"/>
      <c r="T206" s="53"/>
      <c r="U206" s="53"/>
      <c r="V206" s="53"/>
      <c r="W206" s="53"/>
    </row>
    <row r="207" spans="1:23" ht="12.75" customHeight="1" x14ac:dyDescent="0.2">
      <c r="A207" s="57" t="s">
        <v>2480</v>
      </c>
      <c r="B207" s="52" t="s">
        <v>2481</v>
      </c>
      <c r="C207" s="115" t="s">
        <v>2480</v>
      </c>
      <c r="D207" s="173"/>
      <c r="E207" s="173"/>
      <c r="F207" s="58" t="str">
        <f t="shared" si="1"/>
        <v>-</v>
      </c>
      <c r="G207" s="53"/>
      <c r="H207" s="276"/>
      <c r="I207" s="53"/>
      <c r="J207" s="53"/>
      <c r="K207" s="53"/>
      <c r="L207" s="53"/>
      <c r="M207" s="53"/>
      <c r="N207" s="53"/>
      <c r="O207" s="53"/>
      <c r="P207" s="53"/>
      <c r="Q207" s="53"/>
      <c r="R207" s="53"/>
      <c r="S207" s="53"/>
      <c r="T207" s="53"/>
      <c r="U207" s="53"/>
      <c r="V207" s="53"/>
      <c r="W207" s="53"/>
    </row>
    <row r="208" spans="1:23" ht="12.75" customHeight="1" x14ac:dyDescent="0.2">
      <c r="A208" s="57" t="s">
        <v>2482</v>
      </c>
      <c r="B208" s="52" t="s">
        <v>2483</v>
      </c>
      <c r="C208" s="115" t="s">
        <v>2482</v>
      </c>
      <c r="D208" s="173"/>
      <c r="E208" s="173"/>
      <c r="F208" s="58" t="str">
        <f t="shared" si="1"/>
        <v>-</v>
      </c>
      <c r="G208" s="53"/>
      <c r="H208" s="276"/>
      <c r="I208" s="53"/>
      <c r="J208" s="53"/>
      <c r="K208" s="53"/>
      <c r="L208" s="53"/>
      <c r="M208" s="53"/>
      <c r="N208" s="53"/>
      <c r="O208" s="53"/>
      <c r="P208" s="53"/>
      <c r="Q208" s="53"/>
      <c r="R208" s="53"/>
      <c r="S208" s="53"/>
      <c r="T208" s="53"/>
      <c r="U208" s="53"/>
      <c r="V208" s="53"/>
      <c r="W208" s="53"/>
    </row>
    <row r="209" spans="1:23" ht="12.75" customHeight="1" x14ac:dyDescent="0.2">
      <c r="A209" s="57" t="s">
        <v>2484</v>
      </c>
      <c r="B209" s="52" t="s">
        <v>2485</v>
      </c>
      <c r="C209" s="115" t="s">
        <v>2484</v>
      </c>
      <c r="D209" s="173"/>
      <c r="E209" s="173"/>
      <c r="F209" s="58" t="str">
        <f t="shared" si="1"/>
        <v>-</v>
      </c>
      <c r="G209" s="53"/>
      <c r="H209" s="276"/>
      <c r="I209" s="53"/>
      <c r="J209" s="53"/>
      <c r="K209" s="53"/>
      <c r="L209" s="53"/>
      <c r="M209" s="53"/>
      <c r="N209" s="53"/>
      <c r="O209" s="53"/>
      <c r="P209" s="53"/>
      <c r="Q209" s="53"/>
      <c r="R209" s="53"/>
      <c r="S209" s="53"/>
      <c r="T209" s="53"/>
      <c r="U209" s="53"/>
      <c r="V209" s="53"/>
      <c r="W209" s="53"/>
    </row>
    <row r="210" spans="1:23" ht="24" x14ac:dyDescent="0.2">
      <c r="A210" s="57"/>
      <c r="B210" s="52" t="s">
        <v>2486</v>
      </c>
      <c r="C210" s="115" t="s">
        <v>2487</v>
      </c>
      <c r="D210" s="66">
        <f t="shared" ref="D210:E210" si="32">SUM(D211:D216)</f>
        <v>0</v>
      </c>
      <c r="E210" s="66">
        <f t="shared" si="32"/>
        <v>0</v>
      </c>
      <c r="F210" s="58" t="str">
        <f t="shared" si="1"/>
        <v>-</v>
      </c>
      <c r="G210" s="53"/>
      <c r="H210" s="276"/>
      <c r="I210" s="53"/>
      <c r="J210" s="53"/>
      <c r="K210" s="53"/>
      <c r="L210" s="53"/>
      <c r="M210" s="53"/>
      <c r="N210" s="53"/>
      <c r="O210" s="53"/>
      <c r="P210" s="53"/>
      <c r="Q210" s="53"/>
      <c r="R210" s="53"/>
      <c r="S210" s="53"/>
      <c r="T210" s="53"/>
      <c r="U210" s="53"/>
      <c r="V210" s="53"/>
      <c r="W210" s="53"/>
    </row>
    <row r="211" spans="1:23" ht="12.75" customHeight="1" x14ac:dyDescent="0.2">
      <c r="A211" s="57" t="s">
        <v>2488</v>
      </c>
      <c r="B211" s="52" t="s">
        <v>2475</v>
      </c>
      <c r="C211" s="115" t="s">
        <v>2488</v>
      </c>
      <c r="D211" s="173"/>
      <c r="E211" s="173"/>
      <c r="F211" s="58" t="str">
        <f t="shared" si="1"/>
        <v>-</v>
      </c>
      <c r="G211" s="53"/>
      <c r="H211" s="276"/>
      <c r="I211" s="53"/>
      <c r="J211" s="53"/>
      <c r="K211" s="53"/>
      <c r="L211" s="53"/>
      <c r="M211" s="53"/>
      <c r="N211" s="53"/>
      <c r="O211" s="53"/>
      <c r="P211" s="53"/>
      <c r="Q211" s="53"/>
      <c r="R211" s="53"/>
      <c r="S211" s="53"/>
      <c r="T211" s="53"/>
      <c r="U211" s="53"/>
      <c r="V211" s="53"/>
      <c r="W211" s="53"/>
    </row>
    <row r="212" spans="1:23" ht="12.75" customHeight="1" x14ac:dyDescent="0.2">
      <c r="A212" s="57" t="s">
        <v>2489</v>
      </c>
      <c r="B212" s="52" t="s">
        <v>2477</v>
      </c>
      <c r="C212" s="115" t="s">
        <v>2489</v>
      </c>
      <c r="D212" s="173"/>
      <c r="E212" s="173"/>
      <c r="F212" s="58" t="str">
        <f t="shared" si="1"/>
        <v>-</v>
      </c>
      <c r="G212" s="53"/>
      <c r="H212" s="276"/>
      <c r="I212" s="53"/>
      <c r="J212" s="53"/>
      <c r="K212" s="53"/>
      <c r="L212" s="53"/>
      <c r="M212" s="53"/>
      <c r="N212" s="53"/>
      <c r="O212" s="53"/>
      <c r="P212" s="53"/>
      <c r="Q212" s="53"/>
      <c r="R212" s="53"/>
      <c r="S212" s="53"/>
      <c r="T212" s="53"/>
      <c r="U212" s="53"/>
      <c r="V212" s="53"/>
      <c r="W212" s="53"/>
    </row>
    <row r="213" spans="1:23" ht="12.75" customHeight="1" x14ac:dyDescent="0.2">
      <c r="A213" s="57" t="s">
        <v>2490</v>
      </c>
      <c r="B213" s="52" t="s">
        <v>2479</v>
      </c>
      <c r="C213" s="115" t="s">
        <v>2490</v>
      </c>
      <c r="D213" s="173"/>
      <c r="E213" s="173"/>
      <c r="F213" s="58" t="str">
        <f t="shared" si="1"/>
        <v>-</v>
      </c>
      <c r="G213" s="53"/>
      <c r="H213" s="276"/>
      <c r="I213" s="53"/>
      <c r="J213" s="53"/>
      <c r="K213" s="53"/>
      <c r="L213" s="53"/>
      <c r="M213" s="53"/>
      <c r="N213" s="53"/>
      <c r="O213" s="53"/>
      <c r="P213" s="53"/>
      <c r="Q213" s="53"/>
      <c r="R213" s="53"/>
      <c r="S213" s="53"/>
      <c r="T213" s="53"/>
      <c r="U213" s="53"/>
      <c r="V213" s="53"/>
      <c r="W213" s="53"/>
    </row>
    <row r="214" spans="1:23" ht="12.75" customHeight="1" x14ac:dyDescent="0.2">
      <c r="A214" s="57" t="s">
        <v>2491</v>
      </c>
      <c r="B214" s="52" t="s">
        <v>2481</v>
      </c>
      <c r="C214" s="115" t="s">
        <v>2491</v>
      </c>
      <c r="D214" s="173"/>
      <c r="E214" s="173"/>
      <c r="F214" s="58" t="str">
        <f t="shared" si="1"/>
        <v>-</v>
      </c>
      <c r="G214" s="53"/>
      <c r="H214" s="276"/>
      <c r="I214" s="53"/>
      <c r="J214" s="53"/>
      <c r="K214" s="53"/>
      <c r="L214" s="53"/>
      <c r="M214" s="53"/>
      <c r="N214" s="53"/>
      <c r="O214" s="53"/>
      <c r="P214" s="53"/>
      <c r="Q214" s="53"/>
      <c r="R214" s="53"/>
      <c r="S214" s="53"/>
      <c r="T214" s="53"/>
      <c r="U214" s="53"/>
      <c r="V214" s="53"/>
      <c r="W214" s="53"/>
    </row>
    <row r="215" spans="1:23" ht="12.75" customHeight="1" x14ac:dyDescent="0.2">
      <c r="A215" s="57" t="s">
        <v>2492</v>
      </c>
      <c r="B215" s="52" t="s">
        <v>2483</v>
      </c>
      <c r="C215" s="115" t="s">
        <v>2492</v>
      </c>
      <c r="D215" s="173"/>
      <c r="E215" s="173"/>
      <c r="F215" s="58" t="str">
        <f t="shared" si="1"/>
        <v>-</v>
      </c>
      <c r="G215" s="53"/>
      <c r="H215" s="276"/>
      <c r="I215" s="53"/>
      <c r="J215" s="53"/>
      <c r="K215" s="53"/>
      <c r="L215" s="53"/>
      <c r="M215" s="53"/>
      <c r="N215" s="53"/>
      <c r="O215" s="53"/>
      <c r="P215" s="53"/>
      <c r="Q215" s="53"/>
      <c r="R215" s="53"/>
      <c r="S215" s="53"/>
      <c r="T215" s="53"/>
      <c r="U215" s="53"/>
      <c r="V215" s="53"/>
      <c r="W215" s="53"/>
    </row>
    <row r="216" spans="1:23" ht="12.75" customHeight="1" x14ac:dyDescent="0.2">
      <c r="A216" s="57" t="s">
        <v>2493</v>
      </c>
      <c r="B216" s="52" t="s">
        <v>2485</v>
      </c>
      <c r="C216" s="115" t="s">
        <v>2493</v>
      </c>
      <c r="D216" s="173"/>
      <c r="E216" s="173"/>
      <c r="F216" s="58" t="str">
        <f t="shared" si="1"/>
        <v>-</v>
      </c>
      <c r="G216" s="53"/>
      <c r="H216" s="276"/>
      <c r="I216" s="53"/>
      <c r="J216" s="53"/>
      <c r="K216" s="53"/>
      <c r="L216" s="53"/>
      <c r="M216" s="53"/>
      <c r="N216" s="53"/>
      <c r="O216" s="53"/>
      <c r="P216" s="53"/>
      <c r="Q216" s="53"/>
      <c r="R216" s="53"/>
      <c r="S216" s="53"/>
      <c r="T216" s="53"/>
      <c r="U216" s="53"/>
      <c r="V216" s="53"/>
      <c r="W216" s="53"/>
    </row>
    <row r="217" spans="1:23" ht="12.75" customHeight="1" x14ac:dyDescent="0.2">
      <c r="A217" s="57" t="s">
        <v>2494</v>
      </c>
      <c r="B217" s="52" t="s">
        <v>2495</v>
      </c>
      <c r="C217" s="115" t="s">
        <v>2494</v>
      </c>
      <c r="D217" s="173"/>
      <c r="E217" s="173"/>
      <c r="F217" s="58" t="str">
        <f t="shared" si="1"/>
        <v>-</v>
      </c>
      <c r="G217" s="53"/>
      <c r="H217" s="276"/>
      <c r="I217" s="53"/>
      <c r="J217" s="53"/>
      <c r="K217" s="53"/>
      <c r="L217" s="53"/>
      <c r="M217" s="53"/>
      <c r="N217" s="53"/>
      <c r="O217" s="53"/>
      <c r="P217" s="53"/>
      <c r="Q217" s="53"/>
      <c r="R217" s="53"/>
      <c r="S217" s="53"/>
      <c r="T217" s="53"/>
      <c r="U217" s="53"/>
      <c r="V217" s="53"/>
      <c r="W217" s="53"/>
    </row>
    <row r="218" spans="1:23" ht="12.75" customHeight="1" x14ac:dyDescent="0.2">
      <c r="A218" s="57" t="s">
        <v>2496</v>
      </c>
      <c r="B218" s="52" t="s">
        <v>2497</v>
      </c>
      <c r="C218" s="115" t="s">
        <v>2496</v>
      </c>
      <c r="D218" s="66">
        <f t="shared" ref="D218:E218" si="33">D219+D236</f>
        <v>0</v>
      </c>
      <c r="E218" s="66">
        <f t="shared" si="33"/>
        <v>0</v>
      </c>
      <c r="F218" s="58" t="str">
        <f t="shared" si="1"/>
        <v>-</v>
      </c>
      <c r="G218" s="53"/>
      <c r="H218" s="276"/>
      <c r="I218" s="53"/>
      <c r="J218" s="53"/>
      <c r="K218" s="53"/>
      <c r="L218" s="53"/>
      <c r="M218" s="53"/>
      <c r="N218" s="53"/>
      <c r="O218" s="53"/>
      <c r="P218" s="53"/>
      <c r="Q218" s="53"/>
      <c r="R218" s="53"/>
      <c r="S218" s="53"/>
      <c r="T218" s="53"/>
      <c r="U218" s="53"/>
      <c r="V218" s="53"/>
      <c r="W218" s="53"/>
    </row>
    <row r="219" spans="1:23" ht="36" x14ac:dyDescent="0.2">
      <c r="A219" s="57"/>
      <c r="B219" s="52" t="s">
        <v>2498</v>
      </c>
      <c r="C219" s="115" t="s">
        <v>2499</v>
      </c>
      <c r="D219" s="66">
        <f t="shared" ref="D219:E219" si="34">SUM(D220:D235)</f>
        <v>0</v>
      </c>
      <c r="E219" s="66">
        <f t="shared" si="34"/>
        <v>0</v>
      </c>
      <c r="F219" s="58" t="str">
        <f t="shared" si="1"/>
        <v>-</v>
      </c>
      <c r="G219" s="53"/>
      <c r="H219" s="276"/>
      <c r="I219" s="53"/>
      <c r="J219" s="53"/>
      <c r="K219" s="53"/>
      <c r="L219" s="53"/>
      <c r="M219" s="53"/>
      <c r="N219" s="53"/>
      <c r="O219" s="53"/>
      <c r="P219" s="53"/>
      <c r="Q219" s="53"/>
      <c r="R219" s="53"/>
      <c r="S219" s="53"/>
      <c r="T219" s="53"/>
      <c r="U219" s="53"/>
      <c r="V219" s="53"/>
      <c r="W219" s="53"/>
    </row>
    <row r="220" spans="1:23" ht="12.75" customHeight="1" x14ac:dyDescent="0.2">
      <c r="A220" s="57" t="s">
        <v>2500</v>
      </c>
      <c r="B220" s="52" t="s">
        <v>2501</v>
      </c>
      <c r="C220" s="115" t="s">
        <v>2500</v>
      </c>
      <c r="D220" s="173"/>
      <c r="E220" s="173"/>
      <c r="F220" s="58" t="str">
        <f t="shared" si="1"/>
        <v>-</v>
      </c>
      <c r="G220" s="53"/>
      <c r="H220" s="276"/>
      <c r="I220" s="53"/>
      <c r="J220" s="53"/>
      <c r="K220" s="53"/>
      <c r="L220" s="53"/>
      <c r="M220" s="53"/>
      <c r="N220" s="53"/>
      <c r="O220" s="53"/>
      <c r="P220" s="53"/>
      <c r="Q220" s="53"/>
      <c r="R220" s="53"/>
      <c r="S220" s="53"/>
      <c r="T220" s="53"/>
      <c r="U220" s="53"/>
      <c r="V220" s="53"/>
      <c r="W220" s="53"/>
    </row>
    <row r="221" spans="1:23" ht="12.75" customHeight="1" x14ac:dyDescent="0.2">
      <c r="A221" s="57" t="s">
        <v>2502</v>
      </c>
      <c r="B221" s="52" t="s">
        <v>2503</v>
      </c>
      <c r="C221" s="115" t="s">
        <v>2502</v>
      </c>
      <c r="D221" s="173"/>
      <c r="E221" s="173"/>
      <c r="F221" s="58" t="str">
        <f t="shared" si="1"/>
        <v>-</v>
      </c>
      <c r="G221" s="53"/>
      <c r="H221" s="276"/>
      <c r="I221" s="53"/>
      <c r="J221" s="53"/>
      <c r="K221" s="53"/>
      <c r="L221" s="53"/>
      <c r="M221" s="53"/>
      <c r="N221" s="53"/>
      <c r="O221" s="53"/>
      <c r="P221" s="53"/>
      <c r="Q221" s="53"/>
      <c r="R221" s="53"/>
      <c r="S221" s="53"/>
      <c r="T221" s="53"/>
      <c r="U221" s="53"/>
      <c r="V221" s="53"/>
      <c r="W221" s="53"/>
    </row>
    <row r="222" spans="1:23" ht="12.75" customHeight="1" x14ac:dyDescent="0.2">
      <c r="A222" s="57" t="s">
        <v>2504</v>
      </c>
      <c r="B222" s="52" t="s">
        <v>2505</v>
      </c>
      <c r="C222" s="115" t="s">
        <v>2504</v>
      </c>
      <c r="D222" s="173"/>
      <c r="E222" s="173"/>
      <c r="F222" s="58" t="str">
        <f t="shared" si="1"/>
        <v>-</v>
      </c>
      <c r="G222" s="53"/>
      <c r="H222" s="276"/>
      <c r="I222" s="53"/>
      <c r="J222" s="53"/>
      <c r="K222" s="53"/>
      <c r="L222" s="53"/>
      <c r="M222" s="53"/>
      <c r="N222" s="53"/>
      <c r="O222" s="53"/>
      <c r="P222" s="53"/>
      <c r="Q222" s="53"/>
      <c r="R222" s="53"/>
      <c r="S222" s="53"/>
      <c r="T222" s="53"/>
      <c r="U222" s="53"/>
      <c r="V222" s="53"/>
      <c r="W222" s="53"/>
    </row>
    <row r="223" spans="1:23" ht="12.75" customHeight="1" x14ac:dyDescent="0.2">
      <c r="A223" s="57" t="s">
        <v>2506</v>
      </c>
      <c r="B223" s="52" t="s">
        <v>2507</v>
      </c>
      <c r="C223" s="115" t="s">
        <v>2506</v>
      </c>
      <c r="D223" s="173"/>
      <c r="E223" s="173"/>
      <c r="F223" s="58" t="str">
        <f t="shared" si="1"/>
        <v>-</v>
      </c>
      <c r="G223" s="53"/>
      <c r="H223" s="276"/>
      <c r="I223" s="53"/>
      <c r="J223" s="53"/>
      <c r="K223" s="53"/>
      <c r="L223" s="53"/>
      <c r="M223" s="53"/>
      <c r="N223" s="53"/>
      <c r="O223" s="53"/>
      <c r="P223" s="53"/>
      <c r="Q223" s="53"/>
      <c r="R223" s="53"/>
      <c r="S223" s="53"/>
      <c r="T223" s="53"/>
      <c r="U223" s="53"/>
      <c r="V223" s="53"/>
      <c r="W223" s="53"/>
    </row>
    <row r="224" spans="1:23" ht="12.75" customHeight="1" x14ac:dyDescent="0.2">
      <c r="A224" s="57" t="s">
        <v>2508</v>
      </c>
      <c r="B224" s="52" t="s">
        <v>2509</v>
      </c>
      <c r="C224" s="115" t="s">
        <v>2508</v>
      </c>
      <c r="D224" s="173"/>
      <c r="E224" s="173"/>
      <c r="F224" s="58" t="str">
        <f t="shared" si="1"/>
        <v>-</v>
      </c>
      <c r="G224" s="53"/>
      <c r="H224" s="276"/>
      <c r="I224" s="53"/>
      <c r="J224" s="53"/>
      <c r="K224" s="53"/>
      <c r="L224" s="53"/>
      <c r="M224" s="53"/>
      <c r="N224" s="53"/>
      <c r="O224" s="53"/>
      <c r="P224" s="53"/>
      <c r="Q224" s="53"/>
      <c r="R224" s="53"/>
      <c r="S224" s="53"/>
      <c r="T224" s="53"/>
      <c r="U224" s="53"/>
      <c r="V224" s="53"/>
      <c r="W224" s="53"/>
    </row>
    <row r="225" spans="1:23" ht="24" x14ac:dyDescent="0.2">
      <c r="A225" s="57" t="s">
        <v>2510</v>
      </c>
      <c r="B225" s="52" t="s">
        <v>2511</v>
      </c>
      <c r="C225" s="115" t="s">
        <v>2510</v>
      </c>
      <c r="D225" s="173"/>
      <c r="E225" s="173"/>
      <c r="F225" s="58" t="str">
        <f t="shared" si="1"/>
        <v>-</v>
      </c>
      <c r="G225" s="53"/>
      <c r="H225" s="276"/>
      <c r="I225" s="53"/>
      <c r="J225" s="53"/>
      <c r="K225" s="53"/>
      <c r="L225" s="53"/>
      <c r="M225" s="53"/>
      <c r="N225" s="53"/>
      <c r="O225" s="53"/>
      <c r="P225" s="53"/>
      <c r="Q225" s="53"/>
      <c r="R225" s="53"/>
      <c r="S225" s="53"/>
      <c r="T225" s="53"/>
      <c r="U225" s="53"/>
      <c r="V225" s="53"/>
      <c r="W225" s="53"/>
    </row>
    <row r="226" spans="1:23" ht="24" x14ac:dyDescent="0.2">
      <c r="A226" s="57" t="s">
        <v>2512</v>
      </c>
      <c r="B226" s="52" t="s">
        <v>2513</v>
      </c>
      <c r="C226" s="115" t="s">
        <v>2512</v>
      </c>
      <c r="D226" s="173"/>
      <c r="E226" s="173"/>
      <c r="F226" s="58" t="str">
        <f t="shared" si="1"/>
        <v>-</v>
      </c>
      <c r="G226" s="53"/>
      <c r="H226" s="276"/>
      <c r="I226" s="53"/>
      <c r="J226" s="53"/>
      <c r="K226" s="53"/>
      <c r="L226" s="53"/>
      <c r="M226" s="53"/>
      <c r="N226" s="53"/>
      <c r="O226" s="53"/>
      <c r="P226" s="53"/>
      <c r="Q226" s="53"/>
      <c r="R226" s="53"/>
      <c r="S226" s="53"/>
      <c r="T226" s="53"/>
      <c r="U226" s="53"/>
      <c r="V226" s="53"/>
      <c r="W226" s="53"/>
    </row>
    <row r="227" spans="1:23" ht="12.75" customHeight="1" x14ac:dyDescent="0.2">
      <c r="A227" s="57" t="s">
        <v>2514</v>
      </c>
      <c r="B227" s="52" t="s">
        <v>2515</v>
      </c>
      <c r="C227" s="115" t="s">
        <v>2514</v>
      </c>
      <c r="D227" s="173"/>
      <c r="E227" s="173"/>
      <c r="F227" s="58" t="str">
        <f t="shared" si="1"/>
        <v>-</v>
      </c>
      <c r="G227" s="53"/>
      <c r="H227" s="276"/>
      <c r="I227" s="53"/>
      <c r="J227" s="53"/>
      <c r="K227" s="53"/>
      <c r="L227" s="53"/>
      <c r="M227" s="53"/>
      <c r="N227" s="53"/>
      <c r="O227" s="53"/>
      <c r="P227" s="53"/>
      <c r="Q227" s="53"/>
      <c r="R227" s="53"/>
      <c r="S227" s="53"/>
      <c r="T227" s="53"/>
      <c r="U227" s="53"/>
      <c r="V227" s="53"/>
      <c r="W227" s="53"/>
    </row>
    <row r="228" spans="1:23" ht="12.75" customHeight="1" x14ac:dyDescent="0.2">
      <c r="A228" s="57" t="s">
        <v>2516</v>
      </c>
      <c r="B228" s="52" t="s">
        <v>2517</v>
      </c>
      <c r="C228" s="115" t="s">
        <v>2516</v>
      </c>
      <c r="D228" s="173"/>
      <c r="E228" s="173"/>
      <c r="F228" s="58" t="str">
        <f t="shared" si="1"/>
        <v>-</v>
      </c>
      <c r="G228" s="53"/>
      <c r="H228" s="276"/>
      <c r="I228" s="53"/>
      <c r="J228" s="53"/>
      <c r="K228" s="53"/>
      <c r="L228" s="53"/>
      <c r="M228" s="53"/>
      <c r="N228" s="53"/>
      <c r="O228" s="53"/>
      <c r="P228" s="53"/>
      <c r="Q228" s="53"/>
      <c r="R228" s="53"/>
      <c r="S228" s="53"/>
      <c r="T228" s="53"/>
      <c r="U228" s="53"/>
      <c r="V228" s="53"/>
      <c r="W228" s="53"/>
    </row>
    <row r="229" spans="1:23" ht="12.75" customHeight="1" x14ac:dyDescent="0.2">
      <c r="A229" s="57" t="s">
        <v>2518</v>
      </c>
      <c r="B229" s="52" t="s">
        <v>2519</v>
      </c>
      <c r="C229" s="115" t="s">
        <v>2518</v>
      </c>
      <c r="D229" s="173"/>
      <c r="E229" s="173"/>
      <c r="F229" s="58" t="str">
        <f t="shared" si="1"/>
        <v>-</v>
      </c>
      <c r="G229" s="53"/>
      <c r="H229" s="276"/>
      <c r="I229" s="53"/>
      <c r="J229" s="53"/>
      <c r="K229" s="53"/>
      <c r="L229" s="53"/>
      <c r="M229" s="53"/>
      <c r="N229" s="53"/>
      <c r="O229" s="53"/>
      <c r="P229" s="53"/>
      <c r="Q229" s="53"/>
      <c r="R229" s="53"/>
      <c r="S229" s="53"/>
      <c r="T229" s="53"/>
      <c r="U229" s="53"/>
      <c r="V229" s="53"/>
      <c r="W229" s="53"/>
    </row>
    <row r="230" spans="1:23" ht="12.75" customHeight="1" x14ac:dyDescent="0.2">
      <c r="A230" s="57" t="s">
        <v>2520</v>
      </c>
      <c r="B230" s="52" t="s">
        <v>2521</v>
      </c>
      <c r="C230" s="115" t="s">
        <v>2520</v>
      </c>
      <c r="D230" s="173"/>
      <c r="E230" s="173"/>
      <c r="F230" s="58" t="str">
        <f t="shared" si="1"/>
        <v>-</v>
      </c>
      <c r="G230" s="53"/>
      <c r="H230" s="276"/>
      <c r="I230" s="53"/>
      <c r="J230" s="53"/>
      <c r="K230" s="53"/>
      <c r="L230" s="53"/>
      <c r="M230" s="53"/>
      <c r="N230" s="53"/>
      <c r="O230" s="53"/>
      <c r="P230" s="53"/>
      <c r="Q230" s="53"/>
      <c r="R230" s="53"/>
      <c r="S230" s="53"/>
      <c r="T230" s="53"/>
      <c r="U230" s="53"/>
      <c r="V230" s="53"/>
      <c r="W230" s="53"/>
    </row>
    <row r="231" spans="1:23" ht="12.75" customHeight="1" x14ac:dyDescent="0.2">
      <c r="A231" s="57" t="s">
        <v>2522</v>
      </c>
      <c r="B231" s="52" t="s">
        <v>2523</v>
      </c>
      <c r="C231" s="115" t="s">
        <v>2522</v>
      </c>
      <c r="D231" s="173"/>
      <c r="E231" s="173"/>
      <c r="F231" s="58" t="str">
        <f t="shared" si="1"/>
        <v>-</v>
      </c>
      <c r="G231" s="53"/>
      <c r="H231" s="276"/>
      <c r="I231" s="53"/>
      <c r="J231" s="53"/>
      <c r="K231" s="53"/>
      <c r="L231" s="53"/>
      <c r="M231" s="53"/>
      <c r="N231" s="53"/>
      <c r="O231" s="53"/>
      <c r="P231" s="53"/>
      <c r="Q231" s="53"/>
      <c r="R231" s="53"/>
      <c r="S231" s="53"/>
      <c r="T231" s="53"/>
      <c r="U231" s="53"/>
      <c r="V231" s="53"/>
      <c r="W231" s="53"/>
    </row>
    <row r="232" spans="1:23" ht="12.75" customHeight="1" x14ac:dyDescent="0.2">
      <c r="A232" s="57" t="s">
        <v>2524</v>
      </c>
      <c r="B232" s="52" t="s">
        <v>2525</v>
      </c>
      <c r="C232" s="115" t="s">
        <v>2524</v>
      </c>
      <c r="D232" s="173"/>
      <c r="E232" s="173"/>
      <c r="F232" s="58" t="str">
        <f t="shared" si="1"/>
        <v>-</v>
      </c>
      <c r="G232" s="53"/>
      <c r="H232" s="276"/>
      <c r="I232" s="53"/>
      <c r="J232" s="53"/>
      <c r="K232" s="53"/>
      <c r="L232" s="53"/>
      <c r="M232" s="53"/>
      <c r="N232" s="53"/>
      <c r="O232" s="53"/>
      <c r="P232" s="53"/>
      <c r="Q232" s="53"/>
      <c r="R232" s="53"/>
      <c r="S232" s="53"/>
      <c r="T232" s="53"/>
      <c r="U232" s="53"/>
      <c r="V232" s="53"/>
      <c r="W232" s="53"/>
    </row>
    <row r="233" spans="1:23" ht="12.75" customHeight="1" x14ac:dyDescent="0.2">
      <c r="A233" s="57" t="s">
        <v>2526</v>
      </c>
      <c r="B233" s="52" t="s">
        <v>2527</v>
      </c>
      <c r="C233" s="115" t="s">
        <v>2526</v>
      </c>
      <c r="D233" s="173"/>
      <c r="E233" s="173"/>
      <c r="F233" s="58" t="str">
        <f t="shared" si="1"/>
        <v>-</v>
      </c>
      <c r="G233" s="53"/>
      <c r="H233" s="276"/>
      <c r="I233" s="53"/>
      <c r="J233" s="53"/>
      <c r="K233" s="53"/>
      <c r="L233" s="53"/>
      <c r="M233" s="53"/>
      <c r="N233" s="53"/>
      <c r="O233" s="53"/>
      <c r="P233" s="53"/>
      <c r="Q233" s="53"/>
      <c r="R233" s="53"/>
      <c r="S233" s="53"/>
      <c r="T233" s="53"/>
      <c r="U233" s="53"/>
      <c r="V233" s="53"/>
      <c r="W233" s="53"/>
    </row>
    <row r="234" spans="1:23" ht="24" x14ac:dyDescent="0.2">
      <c r="A234" s="57" t="s">
        <v>2528</v>
      </c>
      <c r="B234" s="52" t="s">
        <v>2529</v>
      </c>
      <c r="C234" s="115" t="s">
        <v>2528</v>
      </c>
      <c r="D234" s="173"/>
      <c r="E234" s="173"/>
      <c r="F234" s="58" t="str">
        <f t="shared" si="1"/>
        <v>-</v>
      </c>
      <c r="G234" s="53"/>
      <c r="H234" s="276"/>
      <c r="I234" s="53"/>
      <c r="J234" s="53"/>
      <c r="K234" s="53"/>
      <c r="L234" s="53"/>
      <c r="M234" s="53"/>
      <c r="N234" s="53"/>
      <c r="O234" s="53"/>
      <c r="P234" s="53"/>
      <c r="Q234" s="53"/>
      <c r="R234" s="53"/>
      <c r="S234" s="53"/>
      <c r="T234" s="53"/>
      <c r="U234" s="53"/>
      <c r="V234" s="53"/>
      <c r="W234" s="53"/>
    </row>
    <row r="235" spans="1:23" ht="12" x14ac:dyDescent="0.2">
      <c r="A235" s="57" t="s">
        <v>2530</v>
      </c>
      <c r="B235" s="163" t="s">
        <v>2531</v>
      </c>
      <c r="C235" s="115" t="s">
        <v>2530</v>
      </c>
      <c r="D235" s="173"/>
      <c r="E235" s="173"/>
      <c r="F235" s="58" t="str">
        <f t="shared" si="1"/>
        <v>-</v>
      </c>
      <c r="G235" s="53"/>
      <c r="H235" s="276"/>
      <c r="I235" s="53"/>
      <c r="J235" s="53"/>
      <c r="K235" s="53"/>
      <c r="L235" s="53"/>
      <c r="M235" s="53"/>
      <c r="N235" s="53"/>
      <c r="O235" s="53"/>
      <c r="P235" s="53"/>
      <c r="Q235" s="53"/>
      <c r="R235" s="53"/>
      <c r="S235" s="53"/>
      <c r="T235" s="53"/>
      <c r="U235" s="53"/>
      <c r="V235" s="53"/>
      <c r="W235" s="53"/>
    </row>
    <row r="236" spans="1:23" ht="24" x14ac:dyDescent="0.2">
      <c r="A236" s="57"/>
      <c r="B236" s="52" t="s">
        <v>2532</v>
      </c>
      <c r="C236" s="115" t="s">
        <v>2533</v>
      </c>
      <c r="D236" s="66">
        <f t="shared" ref="D236:E236" si="35">SUM(D237:D245)</f>
        <v>0</v>
      </c>
      <c r="E236" s="66">
        <f t="shared" si="35"/>
        <v>0</v>
      </c>
      <c r="F236" s="58" t="str">
        <f t="shared" si="1"/>
        <v>-</v>
      </c>
      <c r="G236" s="53"/>
      <c r="H236" s="276"/>
      <c r="I236" s="53"/>
      <c r="J236" s="53"/>
      <c r="K236" s="53"/>
      <c r="L236" s="53"/>
      <c r="M236" s="53"/>
      <c r="N236" s="53"/>
      <c r="O236" s="53"/>
      <c r="P236" s="53"/>
      <c r="Q236" s="53"/>
      <c r="R236" s="53"/>
      <c r="S236" s="53"/>
      <c r="T236" s="53"/>
      <c r="U236" s="53"/>
      <c r="V236" s="53"/>
      <c r="W236" s="53"/>
    </row>
    <row r="237" spans="1:23" ht="12.75" customHeight="1" x14ac:dyDescent="0.2">
      <c r="A237" s="57" t="s">
        <v>2534</v>
      </c>
      <c r="B237" s="52" t="s">
        <v>2535</v>
      </c>
      <c r="C237" s="115" t="s">
        <v>2534</v>
      </c>
      <c r="D237" s="173"/>
      <c r="E237" s="173"/>
      <c r="F237" s="58" t="str">
        <f t="shared" si="1"/>
        <v>-</v>
      </c>
      <c r="G237" s="53"/>
      <c r="H237" s="276"/>
      <c r="I237" s="53"/>
      <c r="J237" s="53"/>
      <c r="K237" s="53"/>
      <c r="L237" s="53"/>
      <c r="M237" s="53"/>
      <c r="N237" s="53"/>
      <c r="O237" s="53"/>
      <c r="P237" s="53"/>
      <c r="Q237" s="53"/>
      <c r="R237" s="53"/>
      <c r="S237" s="53"/>
      <c r="T237" s="53"/>
      <c r="U237" s="53"/>
      <c r="V237" s="53"/>
      <c r="W237" s="53"/>
    </row>
    <row r="238" spans="1:23" ht="12.75" customHeight="1" x14ac:dyDescent="0.2">
      <c r="A238" s="57" t="s">
        <v>2536</v>
      </c>
      <c r="B238" s="52" t="s">
        <v>2537</v>
      </c>
      <c r="C238" s="115" t="s">
        <v>2536</v>
      </c>
      <c r="D238" s="173"/>
      <c r="E238" s="173"/>
      <c r="F238" s="58" t="str">
        <f t="shared" si="1"/>
        <v>-</v>
      </c>
      <c r="G238" s="53"/>
      <c r="H238" s="276"/>
      <c r="I238" s="53"/>
      <c r="J238" s="53"/>
      <c r="K238" s="53"/>
      <c r="L238" s="53"/>
      <c r="M238" s="53"/>
      <c r="N238" s="53"/>
      <c r="O238" s="53"/>
      <c r="P238" s="53"/>
      <c r="Q238" s="53"/>
      <c r="R238" s="53"/>
      <c r="S238" s="53"/>
      <c r="T238" s="53"/>
      <c r="U238" s="53"/>
      <c r="V238" s="53"/>
      <c r="W238" s="53"/>
    </row>
    <row r="239" spans="1:23" ht="12.75" customHeight="1" x14ac:dyDescent="0.2">
      <c r="A239" s="57">
        <v>2615</v>
      </c>
      <c r="B239" s="52" t="s">
        <v>2538</v>
      </c>
      <c r="C239" s="115" t="s">
        <v>2539</v>
      </c>
      <c r="D239" s="173"/>
      <c r="E239" s="173"/>
      <c r="F239" s="58" t="str">
        <f t="shared" si="1"/>
        <v>-</v>
      </c>
      <c r="G239" s="53"/>
      <c r="H239" s="276"/>
      <c r="I239" s="53"/>
      <c r="J239" s="53"/>
      <c r="K239" s="53"/>
      <c r="L239" s="53"/>
      <c r="M239" s="53"/>
      <c r="N239" s="53"/>
      <c r="O239" s="53"/>
      <c r="P239" s="53"/>
      <c r="Q239" s="53"/>
      <c r="R239" s="53"/>
      <c r="S239" s="53"/>
      <c r="T239" s="53"/>
      <c r="U239" s="53"/>
      <c r="V239" s="53"/>
      <c r="W239" s="53"/>
    </row>
    <row r="240" spans="1:23" ht="12.75" customHeight="1" x14ac:dyDescent="0.2">
      <c r="A240" s="57">
        <v>2616</v>
      </c>
      <c r="B240" s="52" t="s">
        <v>2540</v>
      </c>
      <c r="C240" s="115" t="s">
        <v>2541</v>
      </c>
      <c r="D240" s="173"/>
      <c r="E240" s="173"/>
      <c r="F240" s="58" t="str">
        <f t="shared" si="1"/>
        <v>-</v>
      </c>
      <c r="G240" s="53"/>
      <c r="H240" s="276"/>
      <c r="I240" s="53"/>
      <c r="J240" s="53"/>
      <c r="K240" s="53"/>
      <c r="L240" s="53"/>
      <c r="M240" s="53"/>
      <c r="N240" s="53"/>
      <c r="O240" s="53"/>
      <c r="P240" s="53"/>
      <c r="Q240" s="53"/>
      <c r="R240" s="53"/>
      <c r="S240" s="53"/>
      <c r="T240" s="53"/>
      <c r="U240" s="53"/>
      <c r="V240" s="53"/>
      <c r="W240" s="53"/>
    </row>
    <row r="241" spans="1:23" ht="12.75" customHeight="1" x14ac:dyDescent="0.2">
      <c r="A241" s="57">
        <v>2646</v>
      </c>
      <c r="B241" s="52" t="s">
        <v>2542</v>
      </c>
      <c r="C241" s="115" t="s">
        <v>2543</v>
      </c>
      <c r="D241" s="173"/>
      <c r="E241" s="173"/>
      <c r="F241" s="58" t="str">
        <f t="shared" si="1"/>
        <v>-</v>
      </c>
      <c r="G241" s="53"/>
      <c r="H241" s="276"/>
      <c r="I241" s="53"/>
      <c r="J241" s="53"/>
      <c r="K241" s="53"/>
      <c r="L241" s="53"/>
      <c r="M241" s="53"/>
      <c r="N241" s="53"/>
      <c r="O241" s="53"/>
      <c r="P241" s="53"/>
      <c r="Q241" s="53"/>
      <c r="R241" s="53"/>
      <c r="S241" s="53"/>
      <c r="T241" s="53"/>
      <c r="U241" s="53"/>
      <c r="V241" s="53"/>
      <c r="W241" s="53"/>
    </row>
    <row r="242" spans="1:23" ht="12.75" customHeight="1" x14ac:dyDescent="0.2">
      <c r="A242" s="57">
        <v>2647</v>
      </c>
      <c r="B242" s="52" t="s">
        <v>2544</v>
      </c>
      <c r="C242" s="115" t="s">
        <v>2545</v>
      </c>
      <c r="D242" s="173"/>
      <c r="E242" s="173"/>
      <c r="F242" s="58" t="str">
        <f t="shared" si="1"/>
        <v>-</v>
      </c>
      <c r="G242" s="53"/>
      <c r="H242" s="276"/>
      <c r="I242" s="53"/>
      <c r="J242" s="53"/>
      <c r="K242" s="53"/>
      <c r="L242" s="53"/>
      <c r="M242" s="53"/>
      <c r="N242" s="53"/>
      <c r="O242" s="53"/>
      <c r="P242" s="53"/>
      <c r="Q242" s="53"/>
      <c r="R242" s="53"/>
      <c r="S242" s="53"/>
      <c r="T242" s="53"/>
      <c r="U242" s="53"/>
      <c r="V242" s="53"/>
      <c r="W242" s="53"/>
    </row>
    <row r="243" spans="1:23" ht="12.75" customHeight="1" x14ac:dyDescent="0.2">
      <c r="A243" s="57">
        <v>2648</v>
      </c>
      <c r="B243" s="52" t="s">
        <v>2546</v>
      </c>
      <c r="C243" s="115" t="s">
        <v>2547</v>
      </c>
      <c r="D243" s="173"/>
      <c r="E243" s="173"/>
      <c r="F243" s="58" t="str">
        <f t="shared" si="1"/>
        <v>-</v>
      </c>
      <c r="G243" s="53"/>
      <c r="H243" s="276"/>
      <c r="I243" s="53"/>
      <c r="J243" s="53"/>
      <c r="K243" s="53"/>
      <c r="L243" s="53"/>
      <c r="M243" s="53"/>
      <c r="N243" s="53"/>
      <c r="O243" s="53"/>
      <c r="P243" s="53"/>
      <c r="Q243" s="53"/>
      <c r="R243" s="53"/>
      <c r="S243" s="53"/>
      <c r="T243" s="53"/>
      <c r="U243" s="53"/>
      <c r="V243" s="53"/>
      <c r="W243" s="53"/>
    </row>
    <row r="244" spans="1:23" ht="12.75" customHeight="1" x14ac:dyDescent="0.2">
      <c r="A244" s="57">
        <v>2655</v>
      </c>
      <c r="B244" s="52" t="s">
        <v>2548</v>
      </c>
      <c r="C244" s="115" t="s">
        <v>2549</v>
      </c>
      <c r="D244" s="173"/>
      <c r="E244" s="173"/>
      <c r="F244" s="58" t="str">
        <f t="shared" si="1"/>
        <v>-</v>
      </c>
      <c r="G244" s="53"/>
      <c r="H244" s="276"/>
      <c r="I244" s="53"/>
      <c r="J244" s="53"/>
      <c r="K244" s="53"/>
      <c r="L244" s="53"/>
      <c r="M244" s="53"/>
      <c r="N244" s="53"/>
      <c r="O244" s="53"/>
      <c r="P244" s="53"/>
      <c r="Q244" s="53"/>
      <c r="R244" s="53"/>
      <c r="S244" s="53"/>
      <c r="T244" s="53"/>
      <c r="U244" s="53"/>
      <c r="V244" s="53"/>
      <c r="W244" s="53"/>
    </row>
    <row r="245" spans="1:23" ht="12.75" customHeight="1" x14ac:dyDescent="0.2">
      <c r="A245" s="57">
        <v>2656</v>
      </c>
      <c r="B245" s="52" t="s">
        <v>2550</v>
      </c>
      <c r="C245" s="115" t="s">
        <v>2551</v>
      </c>
      <c r="D245" s="173"/>
      <c r="E245" s="173"/>
      <c r="F245" s="58" t="str">
        <f t="shared" si="1"/>
        <v>-</v>
      </c>
      <c r="G245" s="53"/>
      <c r="H245" s="276"/>
      <c r="I245" s="53"/>
      <c r="J245" s="53"/>
      <c r="K245" s="53"/>
      <c r="L245" s="53"/>
      <c r="M245" s="53"/>
      <c r="N245" s="53"/>
      <c r="O245" s="53"/>
      <c r="P245" s="53"/>
      <c r="Q245" s="53"/>
      <c r="R245" s="53"/>
      <c r="S245" s="53"/>
      <c r="T245" s="53"/>
      <c r="U245" s="53"/>
      <c r="V245" s="53"/>
      <c r="W245" s="53"/>
    </row>
    <row r="246" spans="1:23" ht="12.75" customHeight="1" x14ac:dyDescent="0.2">
      <c r="A246" s="57" t="s">
        <v>2552</v>
      </c>
      <c r="B246" s="52" t="s">
        <v>2553</v>
      </c>
      <c r="C246" s="115" t="s">
        <v>2552</v>
      </c>
      <c r="D246" s="173"/>
      <c r="E246" s="173"/>
      <c r="F246" s="58" t="str">
        <f>IF(D246&gt;0,IF(E246/D246&gt;=100,"&gt;&gt;100",E246/D246*100),"-")</f>
        <v>-</v>
      </c>
      <c r="G246" s="53"/>
      <c r="H246" s="276"/>
      <c r="I246" s="53"/>
      <c r="J246" s="53"/>
      <c r="K246" s="53"/>
      <c r="L246" s="53"/>
      <c r="M246" s="53"/>
      <c r="N246" s="53"/>
      <c r="O246" s="53"/>
      <c r="P246" s="53"/>
      <c r="Q246" s="53"/>
      <c r="R246" s="53"/>
      <c r="S246" s="53"/>
      <c r="T246" s="53"/>
      <c r="U246" s="53"/>
      <c r="V246" s="53"/>
      <c r="W246" s="53"/>
    </row>
    <row r="247" spans="1:23" ht="24" x14ac:dyDescent="0.2">
      <c r="A247" s="57" t="s">
        <v>2554</v>
      </c>
      <c r="B247" s="52" t="s">
        <v>2555</v>
      </c>
      <c r="C247" s="115" t="s">
        <v>2554</v>
      </c>
      <c r="D247" s="66">
        <f t="shared" ref="D247:E247" si="36">SUM(D248:D249)</f>
        <v>0</v>
      </c>
      <c r="E247" s="66">
        <f t="shared" si="36"/>
        <v>0</v>
      </c>
      <c r="F247" s="58" t="str">
        <f t="shared" si="1"/>
        <v>-</v>
      </c>
      <c r="G247" s="53"/>
      <c r="H247" s="276"/>
      <c r="I247" s="53"/>
      <c r="J247" s="53"/>
      <c r="K247" s="53"/>
      <c r="L247" s="53"/>
      <c r="M247" s="53"/>
      <c r="N247" s="53"/>
      <c r="O247" s="53"/>
      <c r="P247" s="53"/>
      <c r="Q247" s="53"/>
      <c r="R247" s="53"/>
      <c r="S247" s="53"/>
      <c r="T247" s="53"/>
      <c r="U247" s="53"/>
      <c r="V247" s="53"/>
      <c r="W247" s="53"/>
    </row>
    <row r="248" spans="1:23" ht="12.75" customHeight="1" x14ac:dyDescent="0.2">
      <c r="A248" s="57" t="s">
        <v>2556</v>
      </c>
      <c r="B248" s="52" t="s">
        <v>2557</v>
      </c>
      <c r="C248" s="115" t="s">
        <v>2556</v>
      </c>
      <c r="D248" s="173"/>
      <c r="E248" s="173"/>
      <c r="F248" s="58" t="str">
        <f t="shared" si="1"/>
        <v>-</v>
      </c>
      <c r="G248" s="53"/>
      <c r="H248" s="276"/>
      <c r="I248" s="53"/>
      <c r="J248" s="53"/>
      <c r="K248" s="53"/>
      <c r="L248" s="53"/>
      <c r="M248" s="53"/>
      <c r="N248" s="53"/>
      <c r="O248" s="53"/>
      <c r="P248" s="53"/>
      <c r="Q248" s="53"/>
      <c r="R248" s="53"/>
      <c r="S248" s="53"/>
      <c r="T248" s="53"/>
      <c r="U248" s="53"/>
      <c r="V248" s="53"/>
      <c r="W248" s="53"/>
    </row>
    <row r="249" spans="1:23" ht="12.75" customHeight="1" x14ac:dyDescent="0.2">
      <c r="A249" s="57" t="s">
        <v>2558</v>
      </c>
      <c r="B249" s="52" t="s">
        <v>2559</v>
      </c>
      <c r="C249" s="115" t="s">
        <v>2558</v>
      </c>
      <c r="D249" s="173"/>
      <c r="E249" s="173"/>
      <c r="F249" s="58" t="str">
        <f t="shared" si="1"/>
        <v>-</v>
      </c>
      <c r="G249" s="53"/>
      <c r="H249" s="276"/>
      <c r="I249" s="53"/>
      <c r="J249" s="53"/>
      <c r="K249" s="53"/>
      <c r="L249" s="53"/>
      <c r="M249" s="53"/>
      <c r="N249" s="53"/>
      <c r="O249" s="53"/>
      <c r="P249" s="53"/>
      <c r="Q249" s="53"/>
      <c r="R249" s="53"/>
      <c r="S249" s="53"/>
      <c r="T249" s="53"/>
      <c r="U249" s="53"/>
      <c r="V249" s="53"/>
      <c r="W249" s="53"/>
    </row>
    <row r="250" spans="1:23" ht="12.75" customHeight="1" x14ac:dyDescent="0.2">
      <c r="A250" s="57" t="s">
        <v>2560</v>
      </c>
      <c r="B250" s="52" t="s">
        <v>2561</v>
      </c>
      <c r="C250" s="115" t="s">
        <v>2560</v>
      </c>
      <c r="D250" s="66">
        <f>+D251+D254-D263+D273+D290</f>
        <v>0</v>
      </c>
      <c r="E250" s="66">
        <f>+E251+E254-E263+E273+E290</f>
        <v>0</v>
      </c>
      <c r="F250" s="58" t="str">
        <f t="shared" si="1"/>
        <v>-</v>
      </c>
      <c r="G250" s="53"/>
      <c r="H250" s="276"/>
      <c r="I250" s="53"/>
      <c r="J250" s="53"/>
      <c r="K250" s="53"/>
      <c r="L250" s="53"/>
      <c r="M250" s="53"/>
      <c r="N250" s="53"/>
      <c r="O250" s="53"/>
      <c r="P250" s="53"/>
      <c r="Q250" s="53"/>
      <c r="R250" s="53"/>
      <c r="S250" s="53"/>
      <c r="T250" s="53"/>
      <c r="U250" s="53"/>
      <c r="V250" s="53"/>
      <c r="W250" s="53"/>
    </row>
    <row r="251" spans="1:23" ht="12.75" customHeight="1" x14ac:dyDescent="0.2">
      <c r="A251" s="57" t="s">
        <v>2562</v>
      </c>
      <c r="B251" s="52" t="s">
        <v>2563</v>
      </c>
      <c r="C251" s="115" t="s">
        <v>2562</v>
      </c>
      <c r="D251" s="66">
        <f>D252-D253</f>
        <v>0</v>
      </c>
      <c r="E251" s="66">
        <f>E252-E253</f>
        <v>0</v>
      </c>
      <c r="F251" s="58" t="str">
        <f t="shared" si="1"/>
        <v>-</v>
      </c>
      <c r="G251" s="53"/>
      <c r="H251" s="276"/>
      <c r="I251" s="53"/>
      <c r="J251" s="53"/>
      <c r="K251" s="53"/>
      <c r="L251" s="53"/>
      <c r="M251" s="53"/>
      <c r="N251" s="53"/>
      <c r="O251" s="53"/>
      <c r="P251" s="53"/>
      <c r="Q251" s="53"/>
      <c r="R251" s="53"/>
      <c r="S251" s="53"/>
      <c r="T251" s="53"/>
      <c r="U251" s="53"/>
      <c r="V251" s="53"/>
      <c r="W251" s="53"/>
    </row>
    <row r="252" spans="1:23" ht="12.75" customHeight="1" x14ac:dyDescent="0.2">
      <c r="A252" s="57" t="s">
        <v>2564</v>
      </c>
      <c r="B252" s="52" t="s">
        <v>2565</v>
      </c>
      <c r="C252" s="115" t="s">
        <v>2564</v>
      </c>
      <c r="D252" s="173"/>
      <c r="E252" s="173"/>
      <c r="F252" s="58" t="str">
        <f t="shared" si="1"/>
        <v>-</v>
      </c>
      <c r="G252" s="53"/>
      <c r="H252" s="276"/>
      <c r="I252" s="53"/>
      <c r="J252" s="53"/>
      <c r="K252" s="53"/>
      <c r="L252" s="53"/>
      <c r="M252" s="53"/>
      <c r="N252" s="53"/>
      <c r="O252" s="53"/>
      <c r="P252" s="53"/>
      <c r="Q252" s="53"/>
      <c r="R252" s="53"/>
      <c r="S252" s="53"/>
      <c r="T252" s="53"/>
      <c r="U252" s="53"/>
      <c r="V252" s="53"/>
      <c r="W252" s="53"/>
    </row>
    <row r="253" spans="1:23" ht="12.75" customHeight="1" x14ac:dyDescent="0.2">
      <c r="A253" s="57" t="s">
        <v>2566</v>
      </c>
      <c r="B253" s="52" t="s">
        <v>2567</v>
      </c>
      <c r="C253" s="115" t="s">
        <v>2566</v>
      </c>
      <c r="D253" s="173"/>
      <c r="E253" s="173"/>
      <c r="F253" s="58" t="str">
        <f t="shared" si="1"/>
        <v>-</v>
      </c>
      <c r="G253" s="53"/>
      <c r="H253" s="276"/>
      <c r="I253" s="53"/>
      <c r="J253" s="53"/>
      <c r="K253" s="53"/>
      <c r="L253" s="53"/>
      <c r="M253" s="53"/>
      <c r="N253" s="53"/>
      <c r="O253" s="53"/>
      <c r="P253" s="53"/>
      <c r="Q253" s="53"/>
      <c r="R253" s="53"/>
      <c r="S253" s="53"/>
      <c r="T253" s="53"/>
      <c r="U253" s="53"/>
      <c r="V253" s="53"/>
      <c r="W253" s="53"/>
    </row>
    <row r="254" spans="1:23" ht="12.75" customHeight="1" x14ac:dyDescent="0.2">
      <c r="A254" s="57" t="s">
        <v>2568</v>
      </c>
      <c r="B254" s="52" t="s">
        <v>2569</v>
      </c>
      <c r="C254" s="115" t="s">
        <v>2568</v>
      </c>
      <c r="D254" s="66">
        <f>D255-D259</f>
        <v>0</v>
      </c>
      <c r="E254" s="66">
        <f>E255-E259</f>
        <v>0</v>
      </c>
      <c r="F254" s="58" t="str">
        <f t="shared" si="1"/>
        <v>-</v>
      </c>
      <c r="G254" s="53"/>
      <c r="H254" s="276"/>
      <c r="I254" s="53"/>
      <c r="J254" s="53"/>
      <c r="K254" s="53"/>
      <c r="L254" s="53"/>
      <c r="M254" s="53"/>
      <c r="N254" s="53"/>
      <c r="O254" s="53"/>
      <c r="P254" s="53"/>
      <c r="Q254" s="53"/>
      <c r="R254" s="53"/>
      <c r="S254" s="53"/>
      <c r="T254" s="53"/>
      <c r="U254" s="53"/>
      <c r="V254" s="53"/>
      <c r="W254" s="53"/>
    </row>
    <row r="255" spans="1:23" ht="12.75" customHeight="1" x14ac:dyDescent="0.2">
      <c r="A255" s="57" t="s">
        <v>2570</v>
      </c>
      <c r="B255" s="52" t="s">
        <v>2571</v>
      </c>
      <c r="C255" s="115" t="s">
        <v>2570</v>
      </c>
      <c r="D255" s="66">
        <f>SUM(D256:D258)</f>
        <v>0</v>
      </c>
      <c r="E255" s="66">
        <f>SUM(E256:E258)</f>
        <v>0</v>
      </c>
      <c r="F255" s="58" t="str">
        <f t="shared" si="1"/>
        <v>-</v>
      </c>
      <c r="G255" s="53"/>
      <c r="H255" s="276"/>
      <c r="I255" s="53"/>
      <c r="J255" s="53"/>
      <c r="K255" s="53"/>
      <c r="L255" s="53"/>
      <c r="M255" s="53"/>
      <c r="N255" s="53"/>
      <c r="O255" s="53"/>
      <c r="P255" s="53"/>
      <c r="Q255" s="53"/>
      <c r="R255" s="53"/>
      <c r="S255" s="53"/>
      <c r="T255" s="53"/>
      <c r="U255" s="53"/>
      <c r="V255" s="53"/>
      <c r="W255" s="53"/>
    </row>
    <row r="256" spans="1:23" ht="12.75" customHeight="1" x14ac:dyDescent="0.2">
      <c r="A256" s="57" t="s">
        <v>598</v>
      </c>
      <c r="B256" s="52" t="s">
        <v>2572</v>
      </c>
      <c r="C256" s="115" t="s">
        <v>598</v>
      </c>
      <c r="D256" s="173"/>
      <c r="E256" s="173"/>
      <c r="F256" s="58" t="str">
        <f t="shared" si="1"/>
        <v>-</v>
      </c>
      <c r="G256" s="53"/>
      <c r="H256" s="276"/>
      <c r="I256" s="53"/>
      <c r="J256" s="53"/>
      <c r="K256" s="53"/>
      <c r="L256" s="53"/>
      <c r="M256" s="53"/>
      <c r="N256" s="53"/>
      <c r="O256" s="53"/>
      <c r="P256" s="53"/>
      <c r="Q256" s="53"/>
      <c r="R256" s="53"/>
      <c r="S256" s="53"/>
      <c r="T256" s="53"/>
      <c r="U256" s="53"/>
      <c r="V256" s="53"/>
      <c r="W256" s="53"/>
    </row>
    <row r="257" spans="1:23" ht="12.75" customHeight="1" x14ac:dyDescent="0.2">
      <c r="A257" s="57" t="s">
        <v>798</v>
      </c>
      <c r="B257" s="52" t="s">
        <v>2573</v>
      </c>
      <c r="C257" s="115" t="s">
        <v>798</v>
      </c>
      <c r="D257" s="173"/>
      <c r="E257" s="173"/>
      <c r="F257" s="58" t="str">
        <f t="shared" si="1"/>
        <v>-</v>
      </c>
      <c r="G257" s="53"/>
      <c r="H257" s="276"/>
      <c r="I257" s="53"/>
      <c r="J257" s="53"/>
      <c r="K257" s="53"/>
      <c r="L257" s="53"/>
      <c r="M257" s="53"/>
      <c r="N257" s="53"/>
      <c r="O257" s="53"/>
      <c r="P257" s="53"/>
      <c r="Q257" s="53"/>
      <c r="R257" s="53"/>
      <c r="S257" s="53"/>
      <c r="T257" s="53"/>
      <c r="U257" s="53"/>
      <c r="V257" s="53"/>
      <c r="W257" s="53"/>
    </row>
    <row r="258" spans="1:23" ht="12.75" customHeight="1" x14ac:dyDescent="0.2">
      <c r="A258" s="57" t="s">
        <v>1233</v>
      </c>
      <c r="B258" s="52" t="s">
        <v>2574</v>
      </c>
      <c r="C258" s="115" t="s">
        <v>1233</v>
      </c>
      <c r="D258" s="173"/>
      <c r="E258" s="173"/>
      <c r="F258" s="58" t="str">
        <f t="shared" si="1"/>
        <v>-</v>
      </c>
      <c r="G258" s="53"/>
      <c r="H258" s="276"/>
      <c r="I258" s="53"/>
      <c r="J258" s="53"/>
      <c r="K258" s="53"/>
      <c r="L258" s="53"/>
      <c r="M258" s="53"/>
      <c r="N258" s="53"/>
      <c r="O258" s="53"/>
      <c r="P258" s="53"/>
      <c r="Q258" s="53"/>
      <c r="R258" s="53"/>
      <c r="S258" s="53"/>
      <c r="T258" s="53"/>
      <c r="U258" s="53"/>
      <c r="V258" s="53"/>
      <c r="W258" s="53"/>
    </row>
    <row r="259" spans="1:23" ht="12.75" customHeight="1" x14ac:dyDescent="0.2">
      <c r="A259" s="57" t="s">
        <v>2575</v>
      </c>
      <c r="B259" s="52" t="s">
        <v>2576</v>
      </c>
      <c r="C259" s="115" t="s">
        <v>2575</v>
      </c>
      <c r="D259" s="66">
        <f>SUM(D260:D262)</f>
        <v>0</v>
      </c>
      <c r="E259" s="66">
        <f>SUM(E260:E262)</f>
        <v>0</v>
      </c>
      <c r="F259" s="58" t="str">
        <f t="shared" si="1"/>
        <v>-</v>
      </c>
      <c r="G259" s="53"/>
      <c r="H259" s="276"/>
      <c r="I259" s="53"/>
      <c r="J259" s="53"/>
      <c r="K259" s="53"/>
      <c r="L259" s="53"/>
      <c r="M259" s="53"/>
      <c r="N259" s="53"/>
      <c r="O259" s="53"/>
      <c r="P259" s="53"/>
      <c r="Q259" s="53"/>
      <c r="R259" s="53"/>
      <c r="S259" s="53"/>
      <c r="T259" s="53"/>
      <c r="U259" s="53"/>
      <c r="V259" s="53"/>
      <c r="W259" s="53"/>
    </row>
    <row r="260" spans="1:23" ht="12.75" customHeight="1" x14ac:dyDescent="0.2">
      <c r="A260" s="57" t="s">
        <v>600</v>
      </c>
      <c r="B260" s="52" t="s">
        <v>2577</v>
      </c>
      <c r="C260" s="115" t="s">
        <v>600</v>
      </c>
      <c r="D260" s="173"/>
      <c r="E260" s="173"/>
      <c r="F260" s="58" t="str">
        <f t="shared" si="1"/>
        <v>-</v>
      </c>
      <c r="G260" s="53"/>
      <c r="H260" s="276"/>
      <c r="I260" s="53"/>
      <c r="J260" s="53"/>
      <c r="K260" s="53"/>
      <c r="L260" s="53"/>
      <c r="M260" s="53"/>
      <c r="N260" s="53"/>
      <c r="O260" s="53"/>
      <c r="P260" s="53"/>
      <c r="Q260" s="53"/>
      <c r="R260" s="53"/>
      <c r="S260" s="53"/>
      <c r="T260" s="53"/>
      <c r="U260" s="53"/>
      <c r="V260" s="53"/>
      <c r="W260" s="53"/>
    </row>
    <row r="261" spans="1:23" ht="12.75" customHeight="1" x14ac:dyDescent="0.2">
      <c r="A261" s="57" t="s">
        <v>800</v>
      </c>
      <c r="B261" s="52" t="s">
        <v>2578</v>
      </c>
      <c r="C261" s="115" t="s">
        <v>800</v>
      </c>
      <c r="D261" s="173"/>
      <c r="E261" s="173"/>
      <c r="F261" s="58" t="str">
        <f t="shared" si="1"/>
        <v>-</v>
      </c>
      <c r="G261" s="53"/>
      <c r="H261" s="276"/>
      <c r="I261" s="53"/>
      <c r="J261" s="53"/>
      <c r="K261" s="53"/>
      <c r="L261" s="53"/>
      <c r="M261" s="53"/>
      <c r="N261" s="53"/>
      <c r="O261" s="53"/>
      <c r="P261" s="53"/>
      <c r="Q261" s="53"/>
      <c r="R261" s="53"/>
      <c r="S261" s="53"/>
      <c r="T261" s="53"/>
      <c r="U261" s="53"/>
      <c r="V261" s="53"/>
      <c r="W261" s="53"/>
    </row>
    <row r="262" spans="1:23" ht="12.75" customHeight="1" x14ac:dyDescent="0.2">
      <c r="A262" s="57" t="s">
        <v>1235</v>
      </c>
      <c r="B262" s="52" t="s">
        <v>2579</v>
      </c>
      <c r="C262" s="115" t="s">
        <v>1235</v>
      </c>
      <c r="D262" s="173"/>
      <c r="E262" s="173"/>
      <c r="F262" s="58" t="str">
        <f t="shared" si="1"/>
        <v>-</v>
      </c>
      <c r="G262" s="53"/>
      <c r="H262" s="276"/>
      <c r="I262" s="53"/>
      <c r="J262" s="53"/>
      <c r="K262" s="53"/>
      <c r="L262" s="53"/>
      <c r="M262" s="53"/>
      <c r="N262" s="53"/>
      <c r="O262" s="53"/>
      <c r="P262" s="53"/>
      <c r="Q262" s="53"/>
      <c r="R262" s="53"/>
      <c r="S262" s="53"/>
      <c r="T262" s="53"/>
      <c r="U262" s="53"/>
      <c r="V262" s="53"/>
      <c r="W262" s="53"/>
    </row>
    <row r="263" spans="1:23" ht="12.75" customHeight="1" x14ac:dyDescent="0.2">
      <c r="A263" s="57" t="s">
        <v>2580</v>
      </c>
      <c r="B263" s="52" t="s">
        <v>2581</v>
      </c>
      <c r="C263" s="115" t="s">
        <v>2580</v>
      </c>
      <c r="D263" s="66">
        <f>SUM(D264:D272)</f>
        <v>0</v>
      </c>
      <c r="E263" s="66">
        <f>SUM(E264:E272)</f>
        <v>0</v>
      </c>
      <c r="F263" s="58" t="str">
        <f t="shared" si="1"/>
        <v>-</v>
      </c>
      <c r="G263" s="53"/>
      <c r="H263" s="276"/>
      <c r="I263" s="53"/>
      <c r="J263" s="53"/>
      <c r="K263" s="53"/>
      <c r="L263" s="53"/>
      <c r="M263" s="53"/>
      <c r="N263" s="53"/>
      <c r="O263" s="53"/>
      <c r="P263" s="53"/>
      <c r="Q263" s="53"/>
      <c r="R263" s="53"/>
      <c r="S263" s="53"/>
      <c r="T263" s="53"/>
      <c r="U263" s="53"/>
      <c r="V263" s="53"/>
      <c r="W263" s="53"/>
    </row>
    <row r="264" spans="1:23" ht="12.75" customHeight="1" x14ac:dyDescent="0.2">
      <c r="A264" s="57" t="s">
        <v>2582</v>
      </c>
      <c r="B264" s="52" t="s">
        <v>2583</v>
      </c>
      <c r="C264" s="115" t="s">
        <v>2582</v>
      </c>
      <c r="D264" s="173"/>
      <c r="E264" s="173"/>
      <c r="F264" s="58" t="str">
        <f t="shared" ref="F264:F272" si="37">IF(D264&gt;0,IF(E264/D264&gt;=100,"&gt;&gt;100",E264/D264*100),"-")</f>
        <v>-</v>
      </c>
      <c r="G264" s="53"/>
      <c r="H264" s="276"/>
      <c r="I264" s="53"/>
      <c r="J264" s="53"/>
      <c r="K264" s="53"/>
      <c r="L264" s="53"/>
      <c r="M264" s="53"/>
      <c r="N264" s="53"/>
      <c r="O264" s="53"/>
      <c r="P264" s="53"/>
      <c r="Q264" s="53"/>
      <c r="R264" s="53"/>
      <c r="S264" s="53"/>
      <c r="T264" s="53"/>
      <c r="U264" s="53"/>
      <c r="V264" s="53"/>
      <c r="W264" s="53"/>
    </row>
    <row r="265" spans="1:23" ht="24" x14ac:dyDescent="0.2">
      <c r="A265" s="57" t="s">
        <v>2584</v>
      </c>
      <c r="B265" s="52" t="s">
        <v>2585</v>
      </c>
      <c r="C265" s="115" t="s">
        <v>2584</v>
      </c>
      <c r="D265" s="173"/>
      <c r="E265" s="173"/>
      <c r="F265" s="58" t="str">
        <f t="shared" si="37"/>
        <v>-</v>
      </c>
      <c r="G265" s="53"/>
      <c r="H265" s="276"/>
      <c r="I265" s="53"/>
      <c r="J265" s="53"/>
      <c r="K265" s="53"/>
      <c r="L265" s="53"/>
      <c r="M265" s="53"/>
      <c r="N265" s="53"/>
      <c r="O265" s="53"/>
      <c r="P265" s="53"/>
      <c r="Q265" s="53"/>
      <c r="R265" s="53"/>
      <c r="S265" s="53"/>
      <c r="T265" s="53"/>
      <c r="U265" s="53"/>
      <c r="V265" s="53"/>
      <c r="W265" s="53"/>
    </row>
    <row r="266" spans="1:23" ht="24" x14ac:dyDescent="0.2">
      <c r="A266" s="57" t="s">
        <v>2586</v>
      </c>
      <c r="B266" s="52" t="s">
        <v>2587</v>
      </c>
      <c r="C266" s="115" t="s">
        <v>2586</v>
      </c>
      <c r="D266" s="173"/>
      <c r="E266" s="173"/>
      <c r="F266" s="58" t="str">
        <f t="shared" si="37"/>
        <v>-</v>
      </c>
      <c r="G266" s="53"/>
      <c r="H266" s="276"/>
      <c r="I266" s="53"/>
      <c r="J266" s="53"/>
      <c r="K266" s="53"/>
      <c r="L266" s="53"/>
      <c r="M266" s="53"/>
      <c r="N266" s="53"/>
      <c r="O266" s="53"/>
      <c r="P266" s="53"/>
      <c r="Q266" s="53"/>
      <c r="R266" s="53"/>
      <c r="S266" s="53"/>
      <c r="T266" s="53"/>
      <c r="U266" s="53"/>
      <c r="V266" s="53"/>
      <c r="W266" s="53"/>
    </row>
    <row r="267" spans="1:23" ht="24" x14ac:dyDescent="0.2">
      <c r="A267" s="57" t="s">
        <v>2588</v>
      </c>
      <c r="B267" s="52" t="s">
        <v>2589</v>
      </c>
      <c r="C267" s="115" t="s">
        <v>2588</v>
      </c>
      <c r="D267" s="173"/>
      <c r="E267" s="173"/>
      <c r="F267" s="58" t="str">
        <f t="shared" si="37"/>
        <v>-</v>
      </c>
      <c r="G267" s="53"/>
      <c r="H267" s="276"/>
      <c r="I267" s="53"/>
      <c r="J267" s="53"/>
      <c r="K267" s="53"/>
      <c r="L267" s="53"/>
      <c r="M267" s="53"/>
      <c r="N267" s="53"/>
      <c r="O267" s="53"/>
      <c r="P267" s="53"/>
      <c r="Q267" s="53"/>
      <c r="R267" s="53"/>
      <c r="S267" s="53"/>
      <c r="T267" s="53"/>
      <c r="U267" s="53"/>
      <c r="V267" s="53"/>
      <c r="W267" s="53"/>
    </row>
    <row r="268" spans="1:23" ht="24" x14ac:dyDescent="0.2">
      <c r="A268" s="57" t="s">
        <v>2590</v>
      </c>
      <c r="B268" s="52" t="s">
        <v>2591</v>
      </c>
      <c r="C268" s="115" t="s">
        <v>2590</v>
      </c>
      <c r="D268" s="173"/>
      <c r="E268" s="173"/>
      <c r="F268" s="58" t="str">
        <f t="shared" si="37"/>
        <v>-</v>
      </c>
      <c r="G268" s="53"/>
      <c r="H268" s="276"/>
      <c r="I268" s="53"/>
      <c r="J268" s="53"/>
      <c r="K268" s="53"/>
      <c r="L268" s="53"/>
      <c r="M268" s="53"/>
      <c r="N268" s="53"/>
      <c r="O268" s="53"/>
      <c r="P268" s="53"/>
      <c r="Q268" s="53"/>
      <c r="R268" s="53"/>
      <c r="S268" s="53"/>
      <c r="T268" s="53"/>
      <c r="U268" s="53"/>
      <c r="V268" s="53"/>
      <c r="W268" s="53"/>
    </row>
    <row r="269" spans="1:23" ht="24" x14ac:dyDescent="0.2">
      <c r="A269" s="57" t="s">
        <v>2592</v>
      </c>
      <c r="B269" s="52" t="s">
        <v>2593</v>
      </c>
      <c r="C269" s="115" t="s">
        <v>2592</v>
      </c>
      <c r="D269" s="173"/>
      <c r="E269" s="173"/>
      <c r="F269" s="58" t="str">
        <f t="shared" si="37"/>
        <v>-</v>
      </c>
      <c r="G269" s="53"/>
      <c r="H269" s="276"/>
      <c r="I269" s="53"/>
      <c r="J269" s="53"/>
      <c r="K269" s="53"/>
      <c r="L269" s="53"/>
      <c r="M269" s="53"/>
      <c r="N269" s="53"/>
      <c r="O269" s="53"/>
      <c r="P269" s="53"/>
      <c r="Q269" s="53"/>
      <c r="R269" s="53"/>
      <c r="S269" s="53"/>
      <c r="T269" s="53"/>
      <c r="U269" s="53"/>
      <c r="V269" s="53"/>
      <c r="W269" s="53"/>
    </row>
    <row r="270" spans="1:23" ht="12.75" customHeight="1" x14ac:dyDescent="0.2">
      <c r="A270" s="57" t="s">
        <v>2594</v>
      </c>
      <c r="B270" s="52" t="s">
        <v>2595</v>
      </c>
      <c r="C270" s="115" t="s">
        <v>2594</v>
      </c>
      <c r="D270" s="173"/>
      <c r="E270" s="173"/>
      <c r="F270" s="58" t="str">
        <f t="shared" si="37"/>
        <v>-</v>
      </c>
      <c r="G270" s="53"/>
      <c r="H270" s="276"/>
      <c r="I270" s="53"/>
      <c r="J270" s="53"/>
      <c r="K270" s="53"/>
      <c r="L270" s="53"/>
      <c r="M270" s="53"/>
      <c r="N270" s="53"/>
      <c r="O270" s="53"/>
      <c r="P270" s="53"/>
      <c r="Q270" s="53"/>
      <c r="R270" s="53"/>
      <c r="S270" s="53"/>
      <c r="T270" s="53"/>
      <c r="U270" s="53"/>
      <c r="V270" s="53"/>
      <c r="W270" s="53"/>
    </row>
    <row r="271" spans="1:23" ht="12.75" customHeight="1" x14ac:dyDescent="0.2">
      <c r="A271" s="57" t="s">
        <v>2596</v>
      </c>
      <c r="B271" s="52" t="s">
        <v>2597</v>
      </c>
      <c r="C271" s="115" t="s">
        <v>2596</v>
      </c>
      <c r="D271" s="173"/>
      <c r="E271" s="173"/>
      <c r="F271" s="58" t="str">
        <f t="shared" si="37"/>
        <v>-</v>
      </c>
      <c r="G271" s="53"/>
      <c r="H271" s="276"/>
      <c r="I271" s="53"/>
      <c r="J271" s="53"/>
      <c r="K271" s="53"/>
      <c r="L271" s="53"/>
      <c r="M271" s="53"/>
      <c r="N271" s="53"/>
      <c r="O271" s="53"/>
      <c r="P271" s="53"/>
      <c r="Q271" s="53"/>
      <c r="R271" s="53"/>
      <c r="S271" s="53"/>
      <c r="T271" s="53"/>
      <c r="U271" s="53"/>
      <c r="V271" s="53"/>
      <c r="W271" s="53"/>
    </row>
    <row r="272" spans="1:23" ht="12.75" customHeight="1" x14ac:dyDescent="0.2">
      <c r="A272" s="57" t="s">
        <v>2598</v>
      </c>
      <c r="B272" s="52" t="s">
        <v>2599</v>
      </c>
      <c r="C272" s="115" t="s">
        <v>2598</v>
      </c>
      <c r="D272" s="173"/>
      <c r="E272" s="173"/>
      <c r="F272" s="58" t="str">
        <f t="shared" si="37"/>
        <v>-</v>
      </c>
      <c r="G272" s="53"/>
      <c r="H272" s="276"/>
      <c r="I272" s="53"/>
      <c r="J272" s="53"/>
      <c r="K272" s="53"/>
      <c r="L272" s="53"/>
      <c r="M272" s="53"/>
      <c r="N272" s="53"/>
      <c r="O272" s="53"/>
      <c r="P272" s="53"/>
      <c r="Q272" s="53"/>
      <c r="R272" s="53"/>
      <c r="S272" s="53"/>
      <c r="T272" s="53"/>
      <c r="U272" s="53"/>
      <c r="V272" s="53"/>
      <c r="W272" s="53"/>
    </row>
    <row r="273" spans="1:23" ht="12.75" customHeight="1" x14ac:dyDescent="0.2">
      <c r="A273" s="57" t="s">
        <v>602</v>
      </c>
      <c r="B273" s="52" t="s">
        <v>2600</v>
      </c>
      <c r="C273" s="115" t="s">
        <v>602</v>
      </c>
      <c r="D273" s="66">
        <f>SUM(D274:D276)+SUM(D285:D289)</f>
        <v>0</v>
      </c>
      <c r="E273" s="66">
        <f>SUM(E274:E276)+SUM(E285:E289)</f>
        <v>0</v>
      </c>
      <c r="F273" s="58" t="str">
        <f t="shared" si="1"/>
        <v>-</v>
      </c>
      <c r="G273" s="53"/>
      <c r="H273" s="276"/>
      <c r="I273" s="53"/>
      <c r="J273" s="53"/>
      <c r="K273" s="53"/>
      <c r="L273" s="53"/>
      <c r="M273" s="53"/>
      <c r="N273" s="53"/>
      <c r="O273" s="53"/>
      <c r="P273" s="53"/>
      <c r="Q273" s="53"/>
      <c r="R273" s="53"/>
      <c r="S273" s="53"/>
      <c r="T273" s="53"/>
      <c r="U273" s="53"/>
      <c r="V273" s="53"/>
      <c r="W273" s="53"/>
    </row>
    <row r="274" spans="1:23" ht="12.75" customHeight="1" x14ac:dyDescent="0.2">
      <c r="A274" s="57" t="s">
        <v>2601</v>
      </c>
      <c r="B274" s="52" t="s">
        <v>2602</v>
      </c>
      <c r="C274" s="115" t="s">
        <v>2601</v>
      </c>
      <c r="D274" s="173"/>
      <c r="E274" s="173"/>
      <c r="F274" s="58" t="str">
        <f t="shared" ref="F274:F289" si="38">IF(D274&gt;0,IF(E274/D274&gt;=100,"&gt;&gt;100",E274/D274*100),"-")</f>
        <v>-</v>
      </c>
      <c r="G274" s="53"/>
      <c r="H274" s="276"/>
      <c r="I274" s="53"/>
      <c r="J274" s="53"/>
      <c r="K274" s="53"/>
      <c r="L274" s="53"/>
      <c r="M274" s="53"/>
      <c r="N274" s="53"/>
      <c r="O274" s="53"/>
      <c r="P274" s="53"/>
      <c r="Q274" s="53"/>
      <c r="R274" s="53"/>
      <c r="S274" s="53"/>
      <c r="T274" s="53"/>
      <c r="U274" s="53"/>
      <c r="V274" s="53"/>
      <c r="W274" s="53"/>
    </row>
    <row r="275" spans="1:23" ht="12.75" customHeight="1" x14ac:dyDescent="0.2">
      <c r="A275" s="57" t="s">
        <v>2603</v>
      </c>
      <c r="B275" s="52" t="s">
        <v>2604</v>
      </c>
      <c r="C275" s="115" t="s">
        <v>2603</v>
      </c>
      <c r="D275" s="173"/>
      <c r="E275" s="173"/>
      <c r="F275" s="58" t="str">
        <f t="shared" si="38"/>
        <v>-</v>
      </c>
      <c r="G275" s="53"/>
      <c r="H275" s="276"/>
      <c r="I275" s="53"/>
      <c r="J275" s="53"/>
      <c r="K275" s="53"/>
      <c r="L275" s="53"/>
      <c r="M275" s="53"/>
      <c r="N275" s="53"/>
      <c r="O275" s="53"/>
      <c r="P275" s="53"/>
      <c r="Q275" s="53"/>
      <c r="R275" s="53"/>
      <c r="S275" s="53"/>
      <c r="T275" s="53"/>
      <c r="U275" s="53"/>
      <c r="V275" s="53"/>
      <c r="W275" s="53"/>
    </row>
    <row r="276" spans="1:23" ht="24" x14ac:dyDescent="0.2">
      <c r="A276" s="57" t="s">
        <v>2605</v>
      </c>
      <c r="B276" s="52" t="s">
        <v>2606</v>
      </c>
      <c r="C276" s="115" t="s">
        <v>2605</v>
      </c>
      <c r="D276" s="66">
        <f>SUM(D277:D284)</f>
        <v>0</v>
      </c>
      <c r="E276" s="66">
        <f>SUM(E277:E284)</f>
        <v>0</v>
      </c>
      <c r="F276" s="58" t="str">
        <f t="shared" si="38"/>
        <v>-</v>
      </c>
      <c r="G276" s="53"/>
      <c r="H276" s="276"/>
      <c r="I276" s="53"/>
      <c r="J276" s="53"/>
      <c r="K276" s="53"/>
      <c r="L276" s="53"/>
      <c r="M276" s="53"/>
      <c r="N276" s="53"/>
      <c r="O276" s="53"/>
      <c r="P276" s="53"/>
      <c r="Q276" s="53"/>
      <c r="R276" s="53"/>
      <c r="S276" s="53"/>
      <c r="T276" s="53"/>
      <c r="U276" s="53"/>
      <c r="V276" s="53"/>
      <c r="W276" s="53"/>
    </row>
    <row r="277" spans="1:23" ht="12.75" customHeight="1" x14ac:dyDescent="0.2">
      <c r="A277" s="57" t="s">
        <v>2607</v>
      </c>
      <c r="B277" s="52" t="s">
        <v>2608</v>
      </c>
      <c r="C277" s="115" t="s">
        <v>2607</v>
      </c>
      <c r="D277" s="173"/>
      <c r="E277" s="173"/>
      <c r="F277" s="58" t="str">
        <f t="shared" si="38"/>
        <v>-</v>
      </c>
      <c r="G277" s="53"/>
      <c r="H277" s="276"/>
      <c r="I277" s="53"/>
      <c r="J277" s="53"/>
      <c r="K277" s="53"/>
      <c r="L277" s="53"/>
      <c r="M277" s="53"/>
      <c r="N277" s="53"/>
      <c r="O277" s="53"/>
      <c r="P277" s="53"/>
      <c r="Q277" s="53"/>
      <c r="R277" s="53"/>
      <c r="S277" s="53"/>
      <c r="T277" s="53"/>
      <c r="U277" s="53"/>
      <c r="V277" s="53"/>
      <c r="W277" s="53"/>
    </row>
    <row r="278" spans="1:23" ht="12.75" customHeight="1" x14ac:dyDescent="0.2">
      <c r="A278" s="57" t="s">
        <v>2609</v>
      </c>
      <c r="B278" s="52" t="s">
        <v>2610</v>
      </c>
      <c r="C278" s="115" t="s">
        <v>2609</v>
      </c>
      <c r="D278" s="173"/>
      <c r="E278" s="173"/>
      <c r="F278" s="58" t="str">
        <f t="shared" si="38"/>
        <v>-</v>
      </c>
      <c r="G278" s="53"/>
      <c r="H278" s="276"/>
      <c r="I278" s="53"/>
      <c r="J278" s="53"/>
      <c r="K278" s="53"/>
      <c r="L278" s="53"/>
      <c r="M278" s="53"/>
      <c r="N278" s="53"/>
      <c r="O278" s="53"/>
      <c r="P278" s="53"/>
      <c r="Q278" s="53"/>
      <c r="R278" s="53"/>
      <c r="S278" s="53"/>
      <c r="T278" s="53"/>
      <c r="U278" s="53"/>
      <c r="V278" s="53"/>
      <c r="W278" s="53"/>
    </row>
    <row r="279" spans="1:23" ht="12.75" customHeight="1" x14ac:dyDescent="0.2">
      <c r="A279" s="57" t="s">
        <v>2611</v>
      </c>
      <c r="B279" s="52" t="s">
        <v>2612</v>
      </c>
      <c r="C279" s="115" t="s">
        <v>2611</v>
      </c>
      <c r="D279" s="173"/>
      <c r="E279" s="173"/>
      <c r="F279" s="58" t="str">
        <f t="shared" si="38"/>
        <v>-</v>
      </c>
      <c r="G279" s="53"/>
      <c r="H279" s="276"/>
      <c r="I279" s="53"/>
      <c r="J279" s="53"/>
      <c r="K279" s="53"/>
      <c r="L279" s="53"/>
      <c r="M279" s="53"/>
      <c r="N279" s="53"/>
      <c r="O279" s="53"/>
      <c r="P279" s="53"/>
      <c r="Q279" s="53"/>
      <c r="R279" s="53"/>
      <c r="S279" s="53"/>
      <c r="T279" s="53"/>
      <c r="U279" s="53"/>
      <c r="V279" s="53"/>
      <c r="W279" s="53"/>
    </row>
    <row r="280" spans="1:23" ht="12.75" customHeight="1" x14ac:dyDescent="0.2">
      <c r="A280" s="57" t="s">
        <v>2613</v>
      </c>
      <c r="B280" s="52" t="s">
        <v>2614</v>
      </c>
      <c r="C280" s="115" t="s">
        <v>2613</v>
      </c>
      <c r="D280" s="173"/>
      <c r="E280" s="173"/>
      <c r="F280" s="58" t="str">
        <f t="shared" si="38"/>
        <v>-</v>
      </c>
      <c r="G280" s="53"/>
      <c r="H280" s="276"/>
      <c r="I280" s="53"/>
      <c r="J280" s="53"/>
      <c r="K280" s="53"/>
      <c r="L280" s="53"/>
      <c r="M280" s="53"/>
      <c r="N280" s="53"/>
      <c r="O280" s="53"/>
      <c r="P280" s="53"/>
      <c r="Q280" s="53"/>
      <c r="R280" s="53"/>
      <c r="S280" s="53"/>
      <c r="T280" s="53"/>
      <c r="U280" s="53"/>
      <c r="V280" s="53"/>
      <c r="W280" s="53"/>
    </row>
    <row r="281" spans="1:23" ht="12.75" customHeight="1" x14ac:dyDescent="0.2">
      <c r="A281" s="57" t="s">
        <v>2615</v>
      </c>
      <c r="B281" s="52" t="s">
        <v>2616</v>
      </c>
      <c r="C281" s="115" t="s">
        <v>2615</v>
      </c>
      <c r="D281" s="173"/>
      <c r="E281" s="173"/>
      <c r="F281" s="58" t="str">
        <f t="shared" si="38"/>
        <v>-</v>
      </c>
      <c r="G281" s="53"/>
      <c r="H281" s="276"/>
      <c r="I281" s="53"/>
      <c r="J281" s="53"/>
      <c r="K281" s="53"/>
      <c r="L281" s="53"/>
      <c r="M281" s="53"/>
      <c r="N281" s="53"/>
      <c r="O281" s="53"/>
      <c r="P281" s="53"/>
      <c r="Q281" s="53"/>
      <c r="R281" s="53"/>
      <c r="S281" s="53"/>
      <c r="T281" s="53"/>
      <c r="U281" s="53"/>
      <c r="V281" s="53"/>
      <c r="W281" s="53"/>
    </row>
    <row r="282" spans="1:23" ht="12.75" customHeight="1" x14ac:dyDescent="0.2">
      <c r="A282" s="57" t="s">
        <v>2617</v>
      </c>
      <c r="B282" s="52" t="s">
        <v>2618</v>
      </c>
      <c r="C282" s="115" t="s">
        <v>2617</v>
      </c>
      <c r="D282" s="173"/>
      <c r="E282" s="173"/>
      <c r="F282" s="58" t="str">
        <f t="shared" si="38"/>
        <v>-</v>
      </c>
      <c r="G282" s="53"/>
      <c r="H282" s="276"/>
      <c r="I282" s="53"/>
      <c r="J282" s="53"/>
      <c r="K282" s="53"/>
      <c r="L282" s="53"/>
      <c r="M282" s="53"/>
      <c r="N282" s="53"/>
      <c r="O282" s="53"/>
      <c r="P282" s="53"/>
      <c r="Q282" s="53"/>
      <c r="R282" s="53"/>
      <c r="S282" s="53"/>
      <c r="T282" s="53"/>
      <c r="U282" s="53"/>
      <c r="V282" s="53"/>
      <c r="W282" s="53"/>
    </row>
    <row r="283" spans="1:23" ht="24" x14ac:dyDescent="0.2">
      <c r="A283" s="57" t="s">
        <v>2619</v>
      </c>
      <c r="B283" s="52" t="s">
        <v>150</v>
      </c>
      <c r="C283" s="115" t="s">
        <v>2619</v>
      </c>
      <c r="D283" s="173"/>
      <c r="E283" s="173"/>
      <c r="F283" s="58" t="str">
        <f t="shared" si="38"/>
        <v>-</v>
      </c>
      <c r="G283" s="53"/>
      <c r="H283" s="276"/>
      <c r="I283" s="53"/>
      <c r="J283" s="53"/>
      <c r="K283" s="53"/>
      <c r="L283" s="53"/>
      <c r="M283" s="53"/>
      <c r="N283" s="53"/>
      <c r="O283" s="53"/>
      <c r="P283" s="53"/>
      <c r="Q283" s="53"/>
      <c r="R283" s="53"/>
      <c r="S283" s="53"/>
      <c r="T283" s="53"/>
      <c r="U283" s="53"/>
      <c r="V283" s="53"/>
      <c r="W283" s="53"/>
    </row>
    <row r="284" spans="1:23" ht="12.75" customHeight="1" x14ac:dyDescent="0.2">
      <c r="A284" s="57" t="s">
        <v>2620</v>
      </c>
      <c r="B284" s="52" t="s">
        <v>2621</v>
      </c>
      <c r="C284" s="115" t="s">
        <v>2620</v>
      </c>
      <c r="D284" s="173"/>
      <c r="E284" s="173"/>
      <c r="F284" s="58" t="str">
        <f t="shared" si="38"/>
        <v>-</v>
      </c>
      <c r="G284" s="53"/>
      <c r="H284" s="276"/>
      <c r="I284" s="53"/>
      <c r="J284" s="53"/>
      <c r="K284" s="53"/>
      <c r="L284" s="53"/>
      <c r="M284" s="53"/>
      <c r="N284" s="53"/>
      <c r="O284" s="53"/>
      <c r="P284" s="53"/>
      <c r="Q284" s="53"/>
      <c r="R284" s="53"/>
      <c r="S284" s="53"/>
      <c r="T284" s="53"/>
      <c r="U284" s="53"/>
      <c r="V284" s="53"/>
      <c r="W284" s="53"/>
    </row>
    <row r="285" spans="1:23" ht="12.75" customHeight="1" x14ac:dyDescent="0.2">
      <c r="A285" s="57" t="s">
        <v>2622</v>
      </c>
      <c r="B285" s="52" t="s">
        <v>2623</v>
      </c>
      <c r="C285" s="115" t="s">
        <v>2622</v>
      </c>
      <c r="D285" s="173"/>
      <c r="E285" s="173"/>
      <c r="F285" s="58" t="str">
        <f t="shared" si="38"/>
        <v>-</v>
      </c>
      <c r="G285" s="53"/>
      <c r="H285" s="276"/>
      <c r="I285" s="53"/>
      <c r="J285" s="53"/>
      <c r="K285" s="53"/>
      <c r="L285" s="53"/>
      <c r="M285" s="53"/>
      <c r="N285" s="53"/>
      <c r="O285" s="53"/>
      <c r="P285" s="53"/>
      <c r="Q285" s="53"/>
      <c r="R285" s="53"/>
      <c r="S285" s="53"/>
      <c r="T285" s="53"/>
      <c r="U285" s="53"/>
      <c r="V285" s="53"/>
      <c r="W285" s="53"/>
    </row>
    <row r="286" spans="1:23" ht="24" x14ac:dyDescent="0.2">
      <c r="A286" s="57" t="s">
        <v>2624</v>
      </c>
      <c r="B286" s="52" t="s">
        <v>2625</v>
      </c>
      <c r="C286" s="115" t="s">
        <v>2624</v>
      </c>
      <c r="D286" s="173"/>
      <c r="E286" s="173"/>
      <c r="F286" s="58" t="str">
        <f t="shared" si="38"/>
        <v>-</v>
      </c>
      <c r="G286" s="53"/>
      <c r="H286" s="276"/>
      <c r="I286" s="53"/>
      <c r="J286" s="53"/>
      <c r="K286" s="53"/>
      <c r="L286" s="53"/>
      <c r="M286" s="53"/>
      <c r="N286" s="53"/>
      <c r="O286" s="53"/>
      <c r="P286" s="53"/>
      <c r="Q286" s="53"/>
      <c r="R286" s="53"/>
      <c r="S286" s="53"/>
      <c r="T286" s="53"/>
      <c r="U286" s="53"/>
      <c r="V286" s="53"/>
      <c r="W286" s="53"/>
    </row>
    <row r="287" spans="1:23" ht="12.75" customHeight="1" x14ac:dyDescent="0.2">
      <c r="A287" s="57" t="s">
        <v>2626</v>
      </c>
      <c r="B287" s="52" t="s">
        <v>2627</v>
      </c>
      <c r="C287" s="115" t="s">
        <v>2626</v>
      </c>
      <c r="D287" s="173"/>
      <c r="E287" s="173"/>
      <c r="F287" s="58" t="str">
        <f t="shared" si="38"/>
        <v>-</v>
      </c>
      <c r="G287" s="53"/>
      <c r="H287" s="276"/>
      <c r="I287" s="53"/>
      <c r="J287" s="53"/>
      <c r="K287" s="53"/>
      <c r="L287" s="53"/>
      <c r="M287" s="53"/>
      <c r="N287" s="53"/>
      <c r="O287" s="53"/>
      <c r="P287" s="53"/>
      <c r="Q287" s="53"/>
      <c r="R287" s="53"/>
      <c r="S287" s="53"/>
      <c r="T287" s="53"/>
      <c r="U287" s="53"/>
      <c r="V287" s="53"/>
      <c r="W287" s="53"/>
    </row>
    <row r="288" spans="1:23" ht="12.75" customHeight="1" x14ac:dyDescent="0.2">
      <c r="A288" s="57" t="s">
        <v>2628</v>
      </c>
      <c r="B288" s="52" t="s">
        <v>2629</v>
      </c>
      <c r="C288" s="115" t="s">
        <v>2628</v>
      </c>
      <c r="D288" s="173"/>
      <c r="E288" s="173"/>
      <c r="F288" s="58" t="str">
        <f t="shared" si="38"/>
        <v>-</v>
      </c>
      <c r="G288" s="53"/>
      <c r="H288" s="276"/>
      <c r="I288" s="53"/>
      <c r="J288" s="53"/>
      <c r="K288" s="53"/>
      <c r="L288" s="53"/>
      <c r="M288" s="53"/>
      <c r="N288" s="53"/>
      <c r="O288" s="53"/>
      <c r="P288" s="53"/>
      <c r="Q288" s="53"/>
      <c r="R288" s="53"/>
      <c r="S288" s="53"/>
      <c r="T288" s="53"/>
      <c r="U288" s="53"/>
      <c r="V288" s="53"/>
      <c r="W288" s="53"/>
    </row>
    <row r="289" spans="1:23" ht="12.75" customHeight="1" x14ac:dyDescent="0.2">
      <c r="A289" s="57" t="s">
        <v>2630</v>
      </c>
      <c r="B289" s="52" t="s">
        <v>2631</v>
      </c>
      <c r="C289" s="115" t="s">
        <v>2630</v>
      </c>
      <c r="D289" s="173"/>
      <c r="E289" s="173"/>
      <c r="F289" s="58" t="str">
        <f t="shared" si="38"/>
        <v>-</v>
      </c>
      <c r="G289" s="53"/>
      <c r="H289" s="276"/>
      <c r="I289" s="53"/>
      <c r="J289" s="53"/>
      <c r="K289" s="53"/>
      <c r="L289" s="53"/>
      <c r="M289" s="53"/>
      <c r="N289" s="53"/>
      <c r="O289" s="53"/>
      <c r="P289" s="53"/>
      <c r="Q289" s="53"/>
      <c r="R289" s="53"/>
      <c r="S289" s="53"/>
      <c r="T289" s="53"/>
      <c r="U289" s="53"/>
      <c r="V289" s="53"/>
      <c r="W289" s="53"/>
    </row>
    <row r="290" spans="1:23" ht="12.75" customHeight="1" x14ac:dyDescent="0.2">
      <c r="A290" s="57" t="s">
        <v>802</v>
      </c>
      <c r="B290" s="52" t="s">
        <v>2632</v>
      </c>
      <c r="C290" s="115" t="s">
        <v>802</v>
      </c>
      <c r="D290" s="66">
        <f>SUM(D291:D294)</f>
        <v>0</v>
      </c>
      <c r="E290" s="66">
        <f>SUM(E291:E294)</f>
        <v>0</v>
      </c>
      <c r="F290" s="58" t="str">
        <f t="shared" si="1"/>
        <v>-</v>
      </c>
      <c r="G290" s="53"/>
      <c r="H290" s="276"/>
      <c r="I290" s="53"/>
      <c r="J290" s="53"/>
      <c r="K290" s="53"/>
      <c r="L290" s="53"/>
      <c r="M290" s="53"/>
      <c r="N290" s="53"/>
      <c r="O290" s="53"/>
      <c r="P290" s="53"/>
      <c r="Q290" s="53"/>
      <c r="R290" s="53"/>
      <c r="S290" s="53"/>
      <c r="T290" s="53"/>
      <c r="U290" s="53"/>
      <c r="V290" s="53"/>
      <c r="W290" s="53"/>
    </row>
    <row r="291" spans="1:23" ht="12.75" customHeight="1" x14ac:dyDescent="0.2">
      <c r="A291" s="57" t="s">
        <v>2633</v>
      </c>
      <c r="B291" s="52" t="s">
        <v>2634</v>
      </c>
      <c r="C291" s="115" t="s">
        <v>2633</v>
      </c>
      <c r="D291" s="173"/>
      <c r="E291" s="173"/>
      <c r="F291" s="58" t="str">
        <f t="shared" si="1"/>
        <v>-</v>
      </c>
      <c r="G291" s="53"/>
      <c r="H291" s="276"/>
      <c r="I291" s="53"/>
      <c r="J291" s="53"/>
      <c r="K291" s="53"/>
      <c r="L291" s="53"/>
      <c r="M291" s="53"/>
      <c r="N291" s="53"/>
      <c r="O291" s="53"/>
      <c r="P291" s="53"/>
      <c r="Q291" s="53"/>
      <c r="R291" s="53"/>
      <c r="S291" s="53"/>
      <c r="T291" s="53"/>
      <c r="U291" s="53"/>
      <c r="V291" s="53"/>
      <c r="W291" s="53"/>
    </row>
    <row r="292" spans="1:23" ht="12.75" customHeight="1" x14ac:dyDescent="0.2">
      <c r="A292" s="57" t="s">
        <v>2635</v>
      </c>
      <c r="B292" s="52" t="s">
        <v>2636</v>
      </c>
      <c r="C292" s="115" t="s">
        <v>2635</v>
      </c>
      <c r="D292" s="173"/>
      <c r="E292" s="173"/>
      <c r="F292" s="58" t="str">
        <f t="shared" ref="F292:F294" si="39">IF(D292&gt;0,IF(E292/D292&gt;=100,"&gt;&gt;100",E292/D292*100),"-")</f>
        <v>-</v>
      </c>
      <c r="G292" s="53"/>
      <c r="H292" s="276"/>
      <c r="I292" s="53"/>
      <c r="J292" s="53"/>
      <c r="K292" s="53"/>
      <c r="L292" s="53"/>
      <c r="M292" s="53"/>
      <c r="N292" s="53"/>
      <c r="O292" s="53"/>
      <c r="P292" s="53"/>
      <c r="Q292" s="53"/>
      <c r="R292" s="53"/>
      <c r="S292" s="53"/>
      <c r="T292" s="53"/>
      <c r="U292" s="53"/>
      <c r="V292" s="53"/>
      <c r="W292" s="53"/>
    </row>
    <row r="293" spans="1:23" ht="24" x14ac:dyDescent="0.2">
      <c r="A293" s="57" t="s">
        <v>2637</v>
      </c>
      <c r="B293" s="52" t="s">
        <v>2638</v>
      </c>
      <c r="C293" s="115" t="s">
        <v>2637</v>
      </c>
      <c r="D293" s="173"/>
      <c r="E293" s="173"/>
      <c r="F293" s="58" t="str">
        <f t="shared" si="39"/>
        <v>-</v>
      </c>
      <c r="G293" s="53"/>
      <c r="H293" s="276"/>
      <c r="I293" s="53"/>
      <c r="J293" s="53"/>
      <c r="K293" s="53"/>
      <c r="L293" s="53"/>
      <c r="M293" s="53"/>
      <c r="N293" s="53"/>
      <c r="O293" s="53"/>
      <c r="P293" s="53"/>
      <c r="Q293" s="53"/>
      <c r="R293" s="53"/>
      <c r="S293" s="53"/>
      <c r="T293" s="53"/>
      <c r="U293" s="53"/>
      <c r="V293" s="53"/>
      <c r="W293" s="53"/>
    </row>
    <row r="294" spans="1:23" ht="12.75" customHeight="1" x14ac:dyDescent="0.2">
      <c r="A294" s="57" t="s">
        <v>2639</v>
      </c>
      <c r="B294" s="52" t="s">
        <v>2640</v>
      </c>
      <c r="C294" s="115" t="s">
        <v>2639</v>
      </c>
      <c r="D294" s="173"/>
      <c r="E294" s="173"/>
      <c r="F294" s="58" t="str">
        <f t="shared" si="39"/>
        <v>-</v>
      </c>
      <c r="G294" s="53"/>
      <c r="H294" s="276"/>
      <c r="I294" s="53"/>
      <c r="J294" s="53"/>
      <c r="K294" s="53"/>
      <c r="L294" s="53"/>
      <c r="M294" s="53"/>
      <c r="N294" s="53"/>
      <c r="O294" s="53"/>
      <c r="P294" s="53"/>
      <c r="Q294" s="53"/>
      <c r="R294" s="53"/>
      <c r="S294" s="53"/>
      <c r="T294" s="53"/>
      <c r="U294" s="53"/>
      <c r="V294" s="53"/>
      <c r="W294" s="53"/>
    </row>
    <row r="295" spans="1:23" ht="12.75" customHeight="1" x14ac:dyDescent="0.2">
      <c r="A295" s="57" t="s">
        <v>2641</v>
      </c>
      <c r="B295" s="52" t="s">
        <v>2642</v>
      </c>
      <c r="C295" s="115" t="s">
        <v>2641</v>
      </c>
      <c r="D295" s="66">
        <f t="shared" ref="D295:E295" si="40">+D296-D297</f>
        <v>0</v>
      </c>
      <c r="E295" s="66">
        <f t="shared" si="40"/>
        <v>0</v>
      </c>
      <c r="F295" s="58" t="str">
        <f t="shared" si="1"/>
        <v>-</v>
      </c>
      <c r="G295" s="53"/>
      <c r="H295" s="276"/>
      <c r="I295" s="53"/>
      <c r="J295" s="53"/>
      <c r="K295" s="53"/>
      <c r="L295" s="53"/>
      <c r="M295" s="53"/>
      <c r="N295" s="53"/>
      <c r="O295" s="53"/>
      <c r="P295" s="53"/>
      <c r="Q295" s="53"/>
      <c r="R295" s="53"/>
      <c r="S295" s="53"/>
      <c r="T295" s="53"/>
      <c r="U295" s="53"/>
      <c r="V295" s="53"/>
      <c r="W295" s="53"/>
    </row>
    <row r="296" spans="1:23" ht="12.75" customHeight="1" x14ac:dyDescent="0.2">
      <c r="A296" s="57" t="s">
        <v>2643</v>
      </c>
      <c r="B296" s="52" t="s">
        <v>2644</v>
      </c>
      <c r="C296" s="115" t="s">
        <v>2643</v>
      </c>
      <c r="D296" s="66">
        <f t="shared" ref="D296:E296" si="41">D297</f>
        <v>0</v>
      </c>
      <c r="E296" s="66">
        <f t="shared" si="41"/>
        <v>0</v>
      </c>
      <c r="F296" s="58" t="str">
        <f t="shared" si="1"/>
        <v>-</v>
      </c>
      <c r="G296" s="53"/>
      <c r="H296" s="276"/>
      <c r="I296" s="53"/>
      <c r="J296" s="53"/>
      <c r="K296" s="53"/>
      <c r="L296" s="53"/>
      <c r="M296" s="53"/>
      <c r="N296" s="53"/>
      <c r="O296" s="53"/>
      <c r="P296" s="53"/>
      <c r="Q296" s="53"/>
      <c r="R296" s="53"/>
      <c r="S296" s="53"/>
      <c r="T296" s="53"/>
      <c r="U296" s="53"/>
      <c r="V296" s="53"/>
      <c r="W296" s="53"/>
    </row>
    <row r="297" spans="1:23" ht="12.75" customHeight="1" x14ac:dyDescent="0.2">
      <c r="A297" s="60" t="s">
        <v>2645</v>
      </c>
      <c r="B297" s="61" t="s">
        <v>2646</v>
      </c>
      <c r="C297" s="115" t="s">
        <v>2645</v>
      </c>
      <c r="D297" s="174"/>
      <c r="E297" s="174"/>
      <c r="F297" s="62" t="str">
        <f t="shared" si="1"/>
        <v>-</v>
      </c>
      <c r="G297" s="53"/>
      <c r="H297" s="276"/>
      <c r="I297" s="53"/>
      <c r="J297" s="53"/>
      <c r="K297" s="53"/>
      <c r="L297" s="53"/>
      <c r="M297" s="53"/>
      <c r="N297" s="53"/>
      <c r="O297" s="53"/>
      <c r="P297" s="53"/>
      <c r="Q297" s="53"/>
      <c r="R297" s="53"/>
      <c r="S297" s="53"/>
      <c r="T297" s="53"/>
      <c r="U297" s="53"/>
      <c r="V297" s="53"/>
      <c r="W297" s="53"/>
    </row>
    <row r="298" spans="1:23" ht="20.100000000000001" customHeight="1" x14ac:dyDescent="0.2">
      <c r="A298" s="292" t="s">
        <v>1254</v>
      </c>
      <c r="B298" s="289"/>
      <c r="C298" s="228"/>
      <c r="D298" s="63"/>
      <c r="E298" s="64"/>
      <c r="F298" s="65"/>
      <c r="G298" s="53"/>
      <c r="H298" s="276"/>
      <c r="I298" s="53"/>
      <c r="J298" s="53"/>
      <c r="K298" s="53"/>
      <c r="L298" s="53"/>
      <c r="M298" s="53"/>
      <c r="N298" s="53"/>
      <c r="O298" s="53"/>
      <c r="P298" s="53"/>
      <c r="Q298" s="53"/>
      <c r="R298" s="53"/>
      <c r="S298" s="53"/>
      <c r="T298" s="53"/>
      <c r="U298" s="53"/>
      <c r="V298" s="53"/>
      <c r="W298" s="53"/>
    </row>
    <row r="299" spans="1:23" ht="12.75" customHeight="1" x14ac:dyDescent="0.2">
      <c r="A299" s="57" t="s">
        <v>2647</v>
      </c>
      <c r="B299" s="52" t="s">
        <v>2648</v>
      </c>
      <c r="C299" s="115" t="s">
        <v>2649</v>
      </c>
      <c r="D299" s="173"/>
      <c r="E299" s="173"/>
      <c r="F299" s="58" t="str">
        <f t="shared" ref="F299:F364" si="42">IF(D299&gt;0,IF(E299/D299&gt;=100,"&gt;&gt;100",E299/D299*100),"-")</f>
        <v>-</v>
      </c>
      <c r="G299" s="53"/>
      <c r="H299" s="276"/>
      <c r="I299" s="53"/>
      <c r="J299" s="53"/>
      <c r="K299" s="53"/>
      <c r="L299" s="53"/>
      <c r="M299" s="53"/>
      <c r="N299" s="53"/>
      <c r="O299" s="53"/>
      <c r="P299" s="53"/>
      <c r="Q299" s="53"/>
      <c r="R299" s="53"/>
      <c r="S299" s="53"/>
      <c r="T299" s="53"/>
      <c r="U299" s="53"/>
      <c r="V299" s="53"/>
      <c r="W299" s="53"/>
    </row>
    <row r="300" spans="1:23" ht="12.75" customHeight="1" x14ac:dyDescent="0.2">
      <c r="A300" s="57" t="s">
        <v>2647</v>
      </c>
      <c r="B300" s="52" t="s">
        <v>2650</v>
      </c>
      <c r="C300" s="115" t="s">
        <v>2651</v>
      </c>
      <c r="D300" s="173"/>
      <c r="E300" s="173"/>
      <c r="F300" s="58" t="str">
        <f t="shared" si="42"/>
        <v>-</v>
      </c>
      <c r="G300" s="53"/>
      <c r="H300" s="276"/>
      <c r="I300" s="53"/>
      <c r="J300" s="53"/>
      <c r="K300" s="53"/>
      <c r="L300" s="53"/>
      <c r="M300" s="53"/>
      <c r="N300" s="53"/>
      <c r="O300" s="53"/>
      <c r="P300" s="53"/>
      <c r="Q300" s="53"/>
      <c r="R300" s="53"/>
      <c r="S300" s="53"/>
      <c r="T300" s="53"/>
      <c r="U300" s="53"/>
      <c r="V300" s="53"/>
      <c r="W300" s="53"/>
    </row>
    <row r="301" spans="1:23" ht="12.75" customHeight="1" x14ac:dyDescent="0.2">
      <c r="A301" s="57" t="s">
        <v>2652</v>
      </c>
      <c r="B301" s="52" t="s">
        <v>2653</v>
      </c>
      <c r="C301" s="115" t="s">
        <v>2654</v>
      </c>
      <c r="D301" s="173"/>
      <c r="E301" s="173"/>
      <c r="F301" s="58" t="str">
        <f t="shared" si="42"/>
        <v>-</v>
      </c>
      <c r="G301" s="53"/>
      <c r="H301" s="276"/>
      <c r="I301" s="53"/>
      <c r="J301" s="53"/>
      <c r="K301" s="53"/>
      <c r="L301" s="53"/>
      <c r="M301" s="53"/>
      <c r="N301" s="53"/>
      <c r="O301" s="53"/>
      <c r="P301" s="53"/>
      <c r="Q301" s="53"/>
      <c r="R301" s="53"/>
      <c r="S301" s="53"/>
      <c r="T301" s="53"/>
      <c r="U301" s="53"/>
      <c r="V301" s="53"/>
      <c r="W301" s="53"/>
    </row>
    <row r="302" spans="1:23" ht="12.75" customHeight="1" x14ac:dyDescent="0.2">
      <c r="A302" s="57" t="s">
        <v>2652</v>
      </c>
      <c r="B302" s="52" t="s">
        <v>2655</v>
      </c>
      <c r="C302" s="115" t="s">
        <v>2656</v>
      </c>
      <c r="D302" s="173"/>
      <c r="E302" s="173"/>
      <c r="F302" s="58" t="str">
        <f t="shared" si="42"/>
        <v>-</v>
      </c>
      <c r="G302" s="53"/>
      <c r="H302" s="276"/>
      <c r="I302" s="53"/>
      <c r="J302" s="53"/>
      <c r="K302" s="53"/>
      <c r="L302" s="53"/>
      <c r="M302" s="53"/>
      <c r="N302" s="53"/>
      <c r="O302" s="53"/>
      <c r="P302" s="53"/>
      <c r="Q302" s="53"/>
      <c r="R302" s="53"/>
      <c r="S302" s="53"/>
      <c r="T302" s="53"/>
      <c r="U302" s="53"/>
      <c r="V302" s="53"/>
      <c r="W302" s="53"/>
    </row>
    <row r="303" spans="1:23" ht="12.75" customHeight="1" x14ac:dyDescent="0.2">
      <c r="A303" s="57" t="s">
        <v>2652</v>
      </c>
      <c r="B303" s="52" t="s">
        <v>2657</v>
      </c>
      <c r="C303" s="115" t="s">
        <v>2658</v>
      </c>
      <c r="D303" s="173"/>
      <c r="E303" s="173"/>
      <c r="F303" s="58" t="str">
        <f t="shared" si="42"/>
        <v>-</v>
      </c>
      <c r="G303" s="53"/>
      <c r="H303" s="276"/>
      <c r="I303" s="53"/>
      <c r="J303" s="53"/>
      <c r="K303" s="53"/>
      <c r="L303" s="53"/>
      <c r="M303" s="53"/>
      <c r="N303" s="53"/>
      <c r="O303" s="53"/>
      <c r="P303" s="53"/>
      <c r="Q303" s="53"/>
      <c r="R303" s="53"/>
      <c r="S303" s="53"/>
      <c r="T303" s="53"/>
      <c r="U303" s="53"/>
      <c r="V303" s="53"/>
      <c r="W303" s="53"/>
    </row>
    <row r="304" spans="1:23" ht="12.75" customHeight="1" x14ac:dyDescent="0.2">
      <c r="A304" s="57" t="s">
        <v>2659</v>
      </c>
      <c r="B304" s="52" t="s">
        <v>2660</v>
      </c>
      <c r="C304" s="115" t="s">
        <v>2661</v>
      </c>
      <c r="D304" s="173"/>
      <c r="E304" s="173"/>
      <c r="F304" s="58" t="str">
        <f t="shared" si="42"/>
        <v>-</v>
      </c>
      <c r="G304" s="53"/>
      <c r="H304" s="276"/>
      <c r="I304" s="53"/>
      <c r="J304" s="53"/>
      <c r="K304" s="53"/>
      <c r="L304" s="53"/>
      <c r="M304" s="53"/>
      <c r="N304" s="53"/>
      <c r="O304" s="53"/>
      <c r="P304" s="53"/>
      <c r="Q304" s="53"/>
      <c r="R304" s="53"/>
      <c r="S304" s="53"/>
      <c r="T304" s="53"/>
      <c r="U304" s="53"/>
      <c r="V304" s="53"/>
      <c r="W304" s="53"/>
    </row>
    <row r="305" spans="1:23" ht="12.75" customHeight="1" x14ac:dyDescent="0.2">
      <c r="A305" s="57" t="s">
        <v>2659</v>
      </c>
      <c r="B305" s="52" t="s">
        <v>2662</v>
      </c>
      <c r="C305" s="115" t="s">
        <v>2663</v>
      </c>
      <c r="D305" s="173"/>
      <c r="E305" s="173"/>
      <c r="F305" s="58" t="str">
        <f t="shared" si="42"/>
        <v>-</v>
      </c>
      <c r="G305" s="53"/>
      <c r="H305" s="276"/>
      <c r="I305" s="53"/>
      <c r="J305" s="53"/>
      <c r="K305" s="53"/>
      <c r="L305" s="53"/>
      <c r="M305" s="53"/>
      <c r="N305" s="53"/>
      <c r="O305" s="53"/>
      <c r="P305" s="53"/>
      <c r="Q305" s="53"/>
      <c r="R305" s="53"/>
      <c r="S305" s="53"/>
      <c r="T305" s="53"/>
      <c r="U305" s="53"/>
      <c r="V305" s="53"/>
      <c r="W305" s="53"/>
    </row>
    <row r="306" spans="1:23" ht="24" x14ac:dyDescent="0.2">
      <c r="A306" s="57" t="s">
        <v>2659</v>
      </c>
      <c r="B306" s="52" t="s">
        <v>2664</v>
      </c>
      <c r="C306" s="115" t="s">
        <v>2665</v>
      </c>
      <c r="D306" s="173"/>
      <c r="E306" s="173"/>
      <c r="F306" s="58" t="str">
        <f t="shared" si="42"/>
        <v>-</v>
      </c>
      <c r="G306" s="53"/>
      <c r="H306" s="276"/>
      <c r="I306" s="53"/>
      <c r="J306" s="53"/>
      <c r="K306" s="53"/>
      <c r="L306" s="53"/>
      <c r="M306" s="53"/>
      <c r="N306" s="53"/>
      <c r="O306" s="53"/>
      <c r="P306" s="53"/>
      <c r="Q306" s="53"/>
      <c r="R306" s="53"/>
      <c r="S306" s="53"/>
      <c r="T306" s="53"/>
      <c r="U306" s="53"/>
      <c r="V306" s="53"/>
      <c r="W306" s="53"/>
    </row>
    <row r="307" spans="1:23" ht="12.75" customHeight="1" x14ac:dyDescent="0.2">
      <c r="A307" s="57" t="s">
        <v>2666</v>
      </c>
      <c r="B307" s="52" t="s">
        <v>2667</v>
      </c>
      <c r="C307" s="115" t="s">
        <v>2666</v>
      </c>
      <c r="D307" s="173"/>
      <c r="E307" s="173"/>
      <c r="F307" s="58" t="str">
        <f t="shared" si="42"/>
        <v>-</v>
      </c>
      <c r="G307" s="53"/>
      <c r="H307" s="276"/>
      <c r="I307" s="53"/>
      <c r="J307" s="53"/>
      <c r="K307" s="53"/>
      <c r="L307" s="53"/>
      <c r="M307" s="53"/>
      <c r="N307" s="53"/>
      <c r="O307" s="53"/>
      <c r="P307" s="53"/>
      <c r="Q307" s="53"/>
      <c r="R307" s="53"/>
      <c r="S307" s="53"/>
      <c r="T307" s="53"/>
      <c r="U307" s="53"/>
      <c r="V307" s="53"/>
      <c r="W307" s="53"/>
    </row>
    <row r="308" spans="1:23" ht="12.75" customHeight="1" x14ac:dyDescent="0.2">
      <c r="A308" s="57" t="s">
        <v>2668</v>
      </c>
      <c r="B308" s="52" t="s">
        <v>2669</v>
      </c>
      <c r="C308" s="115" t="s">
        <v>2668</v>
      </c>
      <c r="D308" s="173"/>
      <c r="E308" s="173"/>
      <c r="F308" s="58" t="str">
        <f t="shared" si="42"/>
        <v>-</v>
      </c>
      <c r="G308" s="53"/>
      <c r="H308" s="276"/>
      <c r="I308" s="53"/>
      <c r="J308" s="53"/>
      <c r="K308" s="53"/>
      <c r="L308" s="53"/>
      <c r="M308" s="53"/>
      <c r="N308" s="53"/>
      <c r="O308" s="53"/>
      <c r="P308" s="53"/>
      <c r="Q308" s="53"/>
      <c r="R308" s="53"/>
      <c r="S308" s="53"/>
      <c r="T308" s="53"/>
      <c r="U308" s="53"/>
      <c r="V308" s="53"/>
      <c r="W308" s="53"/>
    </row>
    <row r="309" spans="1:23" ht="24" x14ac:dyDescent="0.2">
      <c r="A309" s="57" t="s">
        <v>2670</v>
      </c>
      <c r="B309" s="52" t="s">
        <v>2671</v>
      </c>
      <c r="C309" s="115" t="s">
        <v>2670</v>
      </c>
      <c r="D309" s="173"/>
      <c r="E309" s="173"/>
      <c r="F309" s="58" t="str">
        <f t="shared" si="42"/>
        <v>-</v>
      </c>
      <c r="G309" s="53"/>
      <c r="H309" s="276"/>
      <c r="I309" s="53"/>
      <c r="J309" s="53"/>
      <c r="K309" s="53"/>
      <c r="L309" s="53"/>
      <c r="M309" s="53"/>
      <c r="N309" s="53"/>
      <c r="O309" s="53"/>
      <c r="P309" s="53"/>
      <c r="Q309" s="53"/>
      <c r="R309" s="53"/>
      <c r="S309" s="53"/>
      <c r="T309" s="53"/>
      <c r="U309" s="53"/>
      <c r="V309" s="53"/>
      <c r="W309" s="53"/>
    </row>
    <row r="310" spans="1:23" ht="12.75" customHeight="1" x14ac:dyDescent="0.2">
      <c r="A310" s="57" t="s">
        <v>2672</v>
      </c>
      <c r="B310" s="52" t="s">
        <v>2673</v>
      </c>
      <c r="C310" s="115" t="s">
        <v>2672</v>
      </c>
      <c r="D310" s="173"/>
      <c r="E310" s="173"/>
      <c r="F310" s="58" t="str">
        <f t="shared" si="42"/>
        <v>-</v>
      </c>
      <c r="G310" s="53"/>
      <c r="H310" s="276"/>
      <c r="I310" s="53"/>
      <c r="J310" s="53"/>
      <c r="K310" s="53"/>
      <c r="L310" s="53"/>
      <c r="M310" s="53"/>
      <c r="N310" s="53"/>
      <c r="O310" s="53"/>
      <c r="P310" s="53"/>
      <c r="Q310" s="53"/>
      <c r="R310" s="53"/>
      <c r="S310" s="53"/>
      <c r="T310" s="53"/>
      <c r="U310" s="53"/>
      <c r="V310" s="53"/>
      <c r="W310" s="53"/>
    </row>
    <row r="311" spans="1:23" ht="12.75" customHeight="1" x14ac:dyDescent="0.2">
      <c r="A311" s="57" t="s">
        <v>2674</v>
      </c>
      <c r="B311" s="52" t="s">
        <v>2675</v>
      </c>
      <c r="C311" s="115" t="s">
        <v>2674</v>
      </c>
      <c r="D311" s="173"/>
      <c r="E311" s="173"/>
      <c r="F311" s="58" t="str">
        <f t="shared" si="42"/>
        <v>-</v>
      </c>
      <c r="G311" s="53"/>
      <c r="H311" s="276"/>
      <c r="I311" s="53"/>
      <c r="J311" s="53"/>
      <c r="K311" s="53"/>
      <c r="L311" s="53"/>
      <c r="M311" s="53"/>
      <c r="N311" s="53"/>
      <c r="O311" s="53"/>
      <c r="P311" s="53"/>
      <c r="Q311" s="53"/>
      <c r="R311" s="53"/>
      <c r="S311" s="53"/>
      <c r="T311" s="53"/>
      <c r="U311" s="53"/>
      <c r="V311" s="53"/>
      <c r="W311" s="53"/>
    </row>
    <row r="312" spans="1:23" ht="24" x14ac:dyDescent="0.2">
      <c r="A312" s="57" t="s">
        <v>2676</v>
      </c>
      <c r="B312" s="52" t="s">
        <v>2677</v>
      </c>
      <c r="C312" s="115" t="s">
        <v>2676</v>
      </c>
      <c r="D312" s="173"/>
      <c r="E312" s="173"/>
      <c r="F312" s="58" t="str">
        <f t="shared" si="42"/>
        <v>-</v>
      </c>
      <c r="G312" s="53"/>
      <c r="H312" s="276"/>
      <c r="I312" s="53"/>
      <c r="J312" s="53"/>
      <c r="K312" s="53"/>
      <c r="L312" s="53"/>
      <c r="M312" s="53"/>
      <c r="N312" s="53"/>
      <c r="O312" s="53"/>
      <c r="P312" s="53"/>
      <c r="Q312" s="53"/>
      <c r="R312" s="53"/>
      <c r="S312" s="53"/>
      <c r="T312" s="53"/>
      <c r="U312" s="53"/>
      <c r="V312" s="53"/>
      <c r="W312" s="53"/>
    </row>
    <row r="313" spans="1:23" ht="24" x14ac:dyDescent="0.2">
      <c r="A313" s="57" t="s">
        <v>2678</v>
      </c>
      <c r="B313" s="52" t="s">
        <v>2679</v>
      </c>
      <c r="C313" s="115" t="s">
        <v>2678</v>
      </c>
      <c r="D313" s="173"/>
      <c r="E313" s="173"/>
      <c r="F313" s="58" t="str">
        <f t="shared" si="42"/>
        <v>-</v>
      </c>
      <c r="G313" s="53"/>
      <c r="H313" s="276"/>
      <c r="I313" s="53"/>
      <c r="J313" s="53"/>
      <c r="K313" s="53"/>
      <c r="L313" s="53"/>
      <c r="M313" s="53"/>
      <c r="N313" s="53"/>
      <c r="O313" s="53"/>
      <c r="P313" s="53"/>
      <c r="Q313" s="53"/>
      <c r="R313" s="53"/>
      <c r="S313" s="53"/>
      <c r="T313" s="53"/>
      <c r="U313" s="53"/>
      <c r="V313" s="53"/>
      <c r="W313" s="53"/>
    </row>
    <row r="314" spans="1:23" ht="12" x14ac:dyDescent="0.2">
      <c r="A314" s="57" t="s">
        <v>2680</v>
      </c>
      <c r="B314" s="52" t="s">
        <v>2681</v>
      </c>
      <c r="C314" s="115" t="s">
        <v>2680</v>
      </c>
      <c r="D314" s="173"/>
      <c r="E314" s="173"/>
      <c r="F314" s="58" t="str">
        <f t="shared" si="42"/>
        <v>-</v>
      </c>
      <c r="G314" s="53"/>
      <c r="H314" s="276"/>
      <c r="I314" s="53"/>
      <c r="J314" s="53"/>
      <c r="K314" s="53"/>
      <c r="L314" s="53"/>
      <c r="M314" s="53"/>
      <c r="N314" s="53"/>
      <c r="O314" s="53"/>
      <c r="P314" s="53"/>
      <c r="Q314" s="53"/>
      <c r="R314" s="53"/>
      <c r="S314" s="53"/>
      <c r="T314" s="53"/>
      <c r="U314" s="53"/>
      <c r="V314" s="53"/>
      <c r="W314" s="53"/>
    </row>
    <row r="315" spans="1:23" ht="12" x14ac:dyDescent="0.2">
      <c r="A315" s="57" t="s">
        <v>2682</v>
      </c>
      <c r="B315" s="52" t="s">
        <v>2683</v>
      </c>
      <c r="C315" s="115" t="s">
        <v>2682</v>
      </c>
      <c r="D315" s="173"/>
      <c r="E315" s="173"/>
      <c r="F315" s="58" t="str">
        <f t="shared" si="42"/>
        <v>-</v>
      </c>
      <c r="G315" s="53"/>
      <c r="H315" s="276"/>
      <c r="I315" s="53"/>
      <c r="J315" s="53"/>
      <c r="K315" s="53"/>
      <c r="L315" s="53"/>
      <c r="M315" s="53"/>
      <c r="N315" s="53"/>
      <c r="O315" s="53"/>
      <c r="P315" s="53"/>
      <c r="Q315" s="53"/>
      <c r="R315" s="53"/>
      <c r="S315" s="53"/>
      <c r="T315" s="53"/>
      <c r="U315" s="53"/>
      <c r="V315" s="53"/>
      <c r="W315" s="53"/>
    </row>
    <row r="316" spans="1:23" ht="12" x14ac:dyDescent="0.2">
      <c r="A316" s="57" t="s">
        <v>2684</v>
      </c>
      <c r="B316" s="52" t="s">
        <v>2685</v>
      </c>
      <c r="C316" s="115" t="s">
        <v>2684</v>
      </c>
      <c r="D316" s="173"/>
      <c r="E316" s="173"/>
      <c r="F316" s="58" t="str">
        <f t="shared" si="42"/>
        <v>-</v>
      </c>
      <c r="G316" s="53"/>
      <c r="H316" s="276"/>
      <c r="I316" s="53"/>
      <c r="J316" s="53"/>
      <c r="K316" s="53"/>
      <c r="L316" s="53"/>
      <c r="M316" s="53"/>
      <c r="N316" s="53"/>
      <c r="O316" s="53"/>
      <c r="P316" s="53"/>
      <c r="Q316" s="53"/>
      <c r="R316" s="53"/>
      <c r="S316" s="53"/>
      <c r="T316" s="53"/>
      <c r="U316" s="53"/>
      <c r="V316" s="53"/>
      <c r="W316" s="53"/>
    </row>
    <row r="317" spans="1:23" ht="12" x14ac:dyDescent="0.2">
      <c r="A317" s="57" t="s">
        <v>2686</v>
      </c>
      <c r="B317" s="52" t="s">
        <v>2687</v>
      </c>
      <c r="C317" s="115" t="s">
        <v>2686</v>
      </c>
      <c r="D317" s="173"/>
      <c r="E317" s="173"/>
      <c r="F317" s="58" t="str">
        <f t="shared" si="42"/>
        <v>-</v>
      </c>
      <c r="G317" s="53"/>
      <c r="H317" s="276"/>
      <c r="I317" s="53"/>
      <c r="J317" s="53"/>
      <c r="K317" s="53"/>
      <c r="L317" s="53"/>
      <c r="M317" s="53"/>
      <c r="N317" s="53"/>
      <c r="O317" s="53"/>
      <c r="P317" s="53"/>
      <c r="Q317" s="53"/>
      <c r="R317" s="53"/>
      <c r="S317" s="53"/>
      <c r="T317" s="53"/>
      <c r="U317" s="53"/>
      <c r="V317" s="53"/>
      <c r="W317" s="53"/>
    </row>
    <row r="318" spans="1:23" ht="12" x14ac:dyDescent="0.2">
      <c r="A318" s="57" t="s">
        <v>2688</v>
      </c>
      <c r="B318" s="52" t="s">
        <v>2689</v>
      </c>
      <c r="C318" s="115" t="s">
        <v>2688</v>
      </c>
      <c r="D318" s="173"/>
      <c r="E318" s="173"/>
      <c r="F318" s="58" t="str">
        <f t="shared" si="42"/>
        <v>-</v>
      </c>
      <c r="G318" s="53"/>
      <c r="H318" s="276"/>
      <c r="I318" s="53"/>
      <c r="J318" s="53"/>
      <c r="K318" s="53"/>
      <c r="L318" s="53"/>
      <c r="M318" s="53"/>
      <c r="N318" s="53"/>
      <c r="O318" s="53"/>
      <c r="P318" s="53"/>
      <c r="Q318" s="53"/>
      <c r="R318" s="53"/>
      <c r="S318" s="53"/>
      <c r="T318" s="53"/>
      <c r="U318" s="53"/>
      <c r="V318" s="53"/>
      <c r="W318" s="53"/>
    </row>
    <row r="319" spans="1:23" ht="24" x14ac:dyDescent="0.2">
      <c r="A319" s="57" t="s">
        <v>2690</v>
      </c>
      <c r="B319" s="52" t="s">
        <v>2691</v>
      </c>
      <c r="C319" s="115" t="s">
        <v>2690</v>
      </c>
      <c r="D319" s="173"/>
      <c r="E319" s="173"/>
      <c r="F319" s="58" t="str">
        <f t="shared" si="42"/>
        <v>-</v>
      </c>
      <c r="G319" s="53"/>
      <c r="H319" s="276"/>
      <c r="I319" s="53"/>
      <c r="J319" s="53"/>
      <c r="K319" s="53"/>
      <c r="L319" s="53"/>
      <c r="M319" s="53"/>
      <c r="N319" s="53"/>
      <c r="O319" s="53"/>
      <c r="P319" s="53"/>
      <c r="Q319" s="53"/>
      <c r="R319" s="53"/>
      <c r="S319" s="53"/>
      <c r="T319" s="53"/>
      <c r="U319" s="53"/>
      <c r="V319" s="53"/>
      <c r="W319" s="53"/>
    </row>
    <row r="320" spans="1:23" ht="24" x14ac:dyDescent="0.2">
      <c r="A320" s="57" t="s">
        <v>2692</v>
      </c>
      <c r="B320" s="52" t="s">
        <v>2693</v>
      </c>
      <c r="C320" s="115" t="s">
        <v>2692</v>
      </c>
      <c r="D320" s="173"/>
      <c r="E320" s="173"/>
      <c r="F320" s="58" t="str">
        <f t="shared" si="42"/>
        <v>-</v>
      </c>
      <c r="G320" s="53"/>
      <c r="H320" s="276"/>
      <c r="I320" s="53"/>
      <c r="J320" s="53"/>
      <c r="K320" s="53"/>
      <c r="L320" s="53"/>
      <c r="M320" s="53"/>
      <c r="N320" s="53"/>
      <c r="O320" s="53"/>
      <c r="P320" s="53"/>
      <c r="Q320" s="53"/>
      <c r="R320" s="53"/>
      <c r="S320" s="53"/>
      <c r="T320" s="53"/>
      <c r="U320" s="53"/>
      <c r="V320" s="53"/>
      <c r="W320" s="53"/>
    </row>
    <row r="321" spans="1:23" ht="12" x14ac:dyDescent="0.2">
      <c r="A321" s="57" t="s">
        <v>2694</v>
      </c>
      <c r="B321" s="52" t="s">
        <v>2695</v>
      </c>
      <c r="C321" s="115" t="s">
        <v>2694</v>
      </c>
      <c r="D321" s="173"/>
      <c r="E321" s="173"/>
      <c r="F321" s="58" t="str">
        <f t="shared" si="42"/>
        <v>-</v>
      </c>
      <c r="G321" s="53"/>
      <c r="H321" s="276"/>
      <c r="I321" s="53"/>
      <c r="J321" s="53"/>
      <c r="K321" s="53"/>
      <c r="L321" s="53"/>
      <c r="M321" s="53"/>
      <c r="N321" s="53"/>
      <c r="O321" s="53"/>
      <c r="P321" s="53"/>
      <c r="Q321" s="53"/>
      <c r="R321" s="53"/>
      <c r="S321" s="53"/>
      <c r="T321" s="53"/>
      <c r="U321" s="53"/>
      <c r="V321" s="53"/>
      <c r="W321" s="53"/>
    </row>
    <row r="322" spans="1:23" ht="24" x14ac:dyDescent="0.2">
      <c r="A322" s="57">
        <v>16371</v>
      </c>
      <c r="B322" s="52" t="s">
        <v>2696</v>
      </c>
      <c r="C322" s="115">
        <v>16371</v>
      </c>
      <c r="D322" s="173"/>
      <c r="E322" s="173"/>
      <c r="F322" s="58" t="str">
        <f t="shared" si="42"/>
        <v>-</v>
      </c>
      <c r="G322" s="53"/>
      <c r="H322" s="276"/>
      <c r="I322" s="53"/>
      <c r="J322" s="53"/>
      <c r="K322" s="53"/>
      <c r="L322" s="53"/>
      <c r="M322" s="53"/>
      <c r="N322" s="53"/>
      <c r="O322" s="53"/>
      <c r="P322" s="53"/>
      <c r="Q322" s="53"/>
      <c r="R322" s="53"/>
      <c r="S322" s="53"/>
      <c r="T322" s="53"/>
      <c r="U322" s="53"/>
      <c r="V322" s="53"/>
      <c r="W322" s="53"/>
    </row>
    <row r="323" spans="1:23" ht="24" x14ac:dyDescent="0.2">
      <c r="A323" s="57">
        <v>16372</v>
      </c>
      <c r="B323" s="52" t="s">
        <v>2697</v>
      </c>
      <c r="C323" s="115">
        <v>16372</v>
      </c>
      <c r="D323" s="173"/>
      <c r="E323" s="173"/>
      <c r="F323" s="58" t="str">
        <f t="shared" si="42"/>
        <v>-</v>
      </c>
      <c r="G323" s="53"/>
      <c r="H323" s="276"/>
      <c r="I323" s="53"/>
      <c r="J323" s="53"/>
      <c r="K323" s="53"/>
      <c r="L323" s="53"/>
      <c r="M323" s="53"/>
      <c r="N323" s="53"/>
      <c r="O323" s="53"/>
      <c r="P323" s="53"/>
      <c r="Q323" s="53"/>
      <c r="R323" s="53"/>
      <c r="S323" s="53"/>
      <c r="T323" s="53"/>
      <c r="U323" s="53"/>
      <c r="V323" s="53"/>
      <c r="W323" s="53"/>
    </row>
    <row r="324" spans="1:23" ht="24" x14ac:dyDescent="0.2">
      <c r="A324" s="57">
        <v>16373</v>
      </c>
      <c r="B324" s="52" t="s">
        <v>2698</v>
      </c>
      <c r="C324" s="115">
        <v>16373</v>
      </c>
      <c r="D324" s="173"/>
      <c r="E324" s="173"/>
      <c r="F324" s="58" t="str">
        <f t="shared" si="42"/>
        <v>-</v>
      </c>
      <c r="G324" s="53"/>
      <c r="H324" s="276"/>
      <c r="I324" s="53"/>
      <c r="J324" s="53"/>
      <c r="K324" s="53"/>
      <c r="L324" s="53"/>
      <c r="M324" s="53"/>
      <c r="N324" s="53"/>
      <c r="O324" s="53"/>
      <c r="P324" s="53"/>
      <c r="Q324" s="53"/>
      <c r="R324" s="53"/>
      <c r="S324" s="53"/>
      <c r="T324" s="53"/>
      <c r="U324" s="53"/>
      <c r="V324" s="53"/>
      <c r="W324" s="53"/>
    </row>
    <row r="325" spans="1:23" ht="24" x14ac:dyDescent="0.2">
      <c r="A325" s="57">
        <v>16374</v>
      </c>
      <c r="B325" s="52" t="s">
        <v>2699</v>
      </c>
      <c r="C325" s="115">
        <v>16374</v>
      </c>
      <c r="D325" s="173"/>
      <c r="E325" s="173"/>
      <c r="F325" s="58" t="str">
        <f t="shared" si="42"/>
        <v>-</v>
      </c>
      <c r="G325" s="53"/>
      <c r="H325" s="276"/>
      <c r="I325" s="53"/>
      <c r="J325" s="53"/>
      <c r="K325" s="53"/>
      <c r="L325" s="53"/>
      <c r="M325" s="53"/>
      <c r="N325" s="53"/>
      <c r="O325" s="53"/>
      <c r="P325" s="53"/>
      <c r="Q325" s="53"/>
      <c r="R325" s="53"/>
      <c r="S325" s="53"/>
      <c r="T325" s="53"/>
      <c r="U325" s="53"/>
      <c r="V325" s="53"/>
      <c r="W325" s="53"/>
    </row>
    <row r="326" spans="1:23" ht="24" x14ac:dyDescent="0.2">
      <c r="A326" s="57">
        <v>16375</v>
      </c>
      <c r="B326" s="52" t="s">
        <v>2700</v>
      </c>
      <c r="C326" s="115">
        <v>16375</v>
      </c>
      <c r="D326" s="173"/>
      <c r="E326" s="173"/>
      <c r="F326" s="58" t="str">
        <f t="shared" si="42"/>
        <v>-</v>
      </c>
      <c r="G326" s="53"/>
      <c r="H326" s="276"/>
      <c r="I326" s="53"/>
      <c r="J326" s="53"/>
      <c r="K326" s="53"/>
      <c r="L326" s="53"/>
      <c r="M326" s="53"/>
      <c r="N326" s="53"/>
      <c r="O326" s="53"/>
      <c r="P326" s="53"/>
      <c r="Q326" s="53"/>
      <c r="R326" s="53"/>
      <c r="S326" s="53"/>
      <c r="T326" s="53"/>
      <c r="U326" s="53"/>
      <c r="V326" s="53"/>
      <c r="W326" s="53"/>
    </row>
    <row r="327" spans="1:23" ht="24" x14ac:dyDescent="0.2">
      <c r="A327" s="57">
        <v>16376</v>
      </c>
      <c r="B327" s="52" t="s">
        <v>2701</v>
      </c>
      <c r="C327" s="115">
        <v>16376</v>
      </c>
      <c r="D327" s="173"/>
      <c r="E327" s="173"/>
      <c r="F327" s="58" t="str">
        <f t="shared" si="42"/>
        <v>-</v>
      </c>
      <c r="G327" s="53"/>
      <c r="H327" s="276"/>
      <c r="I327" s="53"/>
      <c r="J327" s="53"/>
      <c r="K327" s="53"/>
      <c r="L327" s="53"/>
      <c r="M327" s="53"/>
      <c r="N327" s="53"/>
      <c r="O327" s="53"/>
      <c r="P327" s="53"/>
      <c r="Q327" s="53"/>
      <c r="R327" s="53"/>
      <c r="S327" s="53"/>
      <c r="T327" s="53"/>
      <c r="U327" s="53"/>
      <c r="V327" s="53"/>
      <c r="W327" s="53"/>
    </row>
    <row r="328" spans="1:23" ht="24" x14ac:dyDescent="0.2">
      <c r="A328" s="57">
        <v>16377</v>
      </c>
      <c r="B328" s="52" t="s">
        <v>2702</v>
      </c>
      <c r="C328" s="115">
        <v>16377</v>
      </c>
      <c r="D328" s="173"/>
      <c r="E328" s="173"/>
      <c r="F328" s="58" t="str">
        <f t="shared" si="42"/>
        <v>-</v>
      </c>
      <c r="G328" s="53"/>
      <c r="H328" s="276"/>
      <c r="I328" s="53"/>
      <c r="J328" s="53"/>
      <c r="K328" s="53"/>
      <c r="L328" s="53"/>
      <c r="M328" s="53"/>
      <c r="N328" s="53"/>
      <c r="O328" s="53"/>
      <c r="P328" s="53"/>
      <c r="Q328" s="53"/>
      <c r="R328" s="53"/>
      <c r="S328" s="53"/>
      <c r="T328" s="53"/>
      <c r="U328" s="53"/>
      <c r="V328" s="53"/>
      <c r="W328" s="53"/>
    </row>
    <row r="329" spans="1:23" ht="24" x14ac:dyDescent="0.2">
      <c r="A329" s="57">
        <v>16378</v>
      </c>
      <c r="B329" s="52" t="s">
        <v>2703</v>
      </c>
      <c r="C329" s="115">
        <v>16378</v>
      </c>
      <c r="D329" s="173"/>
      <c r="E329" s="173"/>
      <c r="F329" s="58" t="str">
        <f t="shared" si="42"/>
        <v>-</v>
      </c>
      <c r="G329" s="53"/>
      <c r="H329" s="276"/>
      <c r="I329" s="53"/>
      <c r="J329" s="53"/>
      <c r="K329" s="53"/>
      <c r="L329" s="53"/>
      <c r="M329" s="53"/>
      <c r="N329" s="53"/>
      <c r="O329" s="53"/>
      <c r="P329" s="53"/>
      <c r="Q329" s="53"/>
      <c r="R329" s="53"/>
      <c r="S329" s="53"/>
      <c r="T329" s="53"/>
      <c r="U329" s="53"/>
      <c r="V329" s="53"/>
      <c r="W329" s="53"/>
    </row>
    <row r="330" spans="1:23" ht="24" x14ac:dyDescent="0.2">
      <c r="A330" s="57" t="s">
        <v>2704</v>
      </c>
      <c r="B330" s="52" t="s">
        <v>2705</v>
      </c>
      <c r="C330" s="115" t="s">
        <v>2704</v>
      </c>
      <c r="D330" s="173"/>
      <c r="E330" s="173"/>
      <c r="F330" s="58" t="str">
        <f t="shared" si="42"/>
        <v>-</v>
      </c>
      <c r="G330" s="53"/>
      <c r="H330" s="276"/>
      <c r="I330" s="53"/>
      <c r="J330" s="53"/>
      <c r="K330" s="53"/>
      <c r="L330" s="53"/>
      <c r="M330" s="53"/>
      <c r="N330" s="53"/>
      <c r="O330" s="53"/>
      <c r="P330" s="53"/>
      <c r="Q330" s="53"/>
      <c r="R330" s="53"/>
      <c r="S330" s="53"/>
      <c r="T330" s="53"/>
      <c r="U330" s="53"/>
      <c r="V330" s="53"/>
      <c r="W330" s="53"/>
    </row>
    <row r="331" spans="1:23" ht="24" x14ac:dyDescent="0.2">
      <c r="A331" s="57" t="s">
        <v>2706</v>
      </c>
      <c r="B331" s="52" t="s">
        <v>2707</v>
      </c>
      <c r="C331" s="115" t="s">
        <v>2706</v>
      </c>
      <c r="D331" s="173"/>
      <c r="E331" s="173"/>
      <c r="F331" s="58" t="str">
        <f t="shared" si="42"/>
        <v>-</v>
      </c>
      <c r="G331" s="53"/>
      <c r="H331" s="276"/>
      <c r="I331" s="53"/>
      <c r="J331" s="53"/>
      <c r="K331" s="53"/>
      <c r="L331" s="53"/>
      <c r="M331" s="53"/>
      <c r="N331" s="53"/>
      <c r="O331" s="53"/>
      <c r="P331" s="53"/>
      <c r="Q331" s="53"/>
      <c r="R331" s="53"/>
      <c r="S331" s="53"/>
      <c r="T331" s="53"/>
      <c r="U331" s="53"/>
      <c r="V331" s="53"/>
      <c r="W331" s="53"/>
    </row>
    <row r="332" spans="1:23" ht="24" x14ac:dyDescent="0.2">
      <c r="A332" s="57" t="s">
        <v>2708</v>
      </c>
      <c r="B332" s="52" t="s">
        <v>2709</v>
      </c>
      <c r="C332" s="115" t="s">
        <v>2708</v>
      </c>
      <c r="D332" s="173"/>
      <c r="E332" s="173"/>
      <c r="F332" s="58" t="str">
        <f t="shared" si="42"/>
        <v>-</v>
      </c>
      <c r="G332" s="53"/>
      <c r="H332" s="276"/>
      <c r="I332" s="53"/>
      <c r="J332" s="53"/>
      <c r="K332" s="53"/>
      <c r="L332" s="53"/>
      <c r="M332" s="53"/>
      <c r="N332" s="53"/>
      <c r="O332" s="53"/>
      <c r="P332" s="53"/>
      <c r="Q332" s="53"/>
      <c r="R332" s="53"/>
      <c r="S332" s="53"/>
      <c r="T332" s="53"/>
      <c r="U332" s="53"/>
      <c r="V332" s="53"/>
      <c r="W332" s="53"/>
    </row>
    <row r="333" spans="1:23" ht="24" x14ac:dyDescent="0.2">
      <c r="A333" s="57" t="s">
        <v>2710</v>
      </c>
      <c r="B333" s="52" t="s">
        <v>2711</v>
      </c>
      <c r="C333" s="115" t="s">
        <v>2710</v>
      </c>
      <c r="D333" s="173"/>
      <c r="E333" s="173"/>
      <c r="F333" s="58" t="str">
        <f t="shared" si="42"/>
        <v>-</v>
      </c>
      <c r="G333" s="53"/>
      <c r="H333" s="276"/>
      <c r="I333" s="53"/>
      <c r="J333" s="53"/>
      <c r="K333" s="53"/>
      <c r="L333" s="53"/>
      <c r="M333" s="53"/>
      <c r="N333" s="53"/>
      <c r="O333" s="53"/>
      <c r="P333" s="53"/>
      <c r="Q333" s="53"/>
      <c r="R333" s="53"/>
      <c r="S333" s="53"/>
      <c r="T333" s="53"/>
      <c r="U333" s="53"/>
      <c r="V333" s="53"/>
      <c r="W333" s="53"/>
    </row>
    <row r="334" spans="1:23" ht="24" x14ac:dyDescent="0.2">
      <c r="A334" s="57" t="s">
        <v>2712</v>
      </c>
      <c r="B334" s="52" t="s">
        <v>2713</v>
      </c>
      <c r="C334" s="115" t="s">
        <v>2712</v>
      </c>
      <c r="D334" s="173"/>
      <c r="E334" s="173"/>
      <c r="F334" s="58" t="str">
        <f t="shared" si="42"/>
        <v>-</v>
      </c>
      <c r="G334" s="53"/>
      <c r="H334" s="276"/>
      <c r="I334" s="53"/>
      <c r="J334" s="53"/>
      <c r="K334" s="53"/>
      <c r="L334" s="53"/>
      <c r="M334" s="53"/>
      <c r="N334" s="53"/>
      <c r="O334" s="53"/>
      <c r="P334" s="53"/>
      <c r="Q334" s="53"/>
      <c r="R334" s="53"/>
      <c r="S334" s="53"/>
      <c r="T334" s="53"/>
      <c r="U334" s="53"/>
      <c r="V334" s="53"/>
      <c r="W334" s="53"/>
    </row>
    <row r="335" spans="1:23" ht="12.75" customHeight="1" x14ac:dyDescent="0.2">
      <c r="A335" s="57" t="s">
        <v>2714</v>
      </c>
      <c r="B335" s="52" t="s">
        <v>2715</v>
      </c>
      <c r="C335" s="115" t="s">
        <v>2716</v>
      </c>
      <c r="D335" s="173"/>
      <c r="E335" s="173"/>
      <c r="F335" s="58" t="str">
        <f t="shared" si="42"/>
        <v>-</v>
      </c>
      <c r="G335" s="53"/>
      <c r="H335" s="276"/>
      <c r="I335" s="53"/>
      <c r="J335" s="53"/>
      <c r="K335" s="53"/>
      <c r="L335" s="53"/>
      <c r="M335" s="53"/>
      <c r="N335" s="53"/>
      <c r="O335" s="53"/>
      <c r="P335" s="53"/>
      <c r="Q335" s="53"/>
      <c r="R335" s="53"/>
      <c r="S335" s="53"/>
      <c r="T335" s="53"/>
      <c r="U335" s="53"/>
      <c r="V335" s="53"/>
      <c r="W335" s="53"/>
    </row>
    <row r="336" spans="1:23" ht="12.75" customHeight="1" x14ac:dyDescent="0.2">
      <c r="A336" s="57" t="s">
        <v>2714</v>
      </c>
      <c r="B336" s="52" t="s">
        <v>2717</v>
      </c>
      <c r="C336" s="115" t="s">
        <v>2718</v>
      </c>
      <c r="D336" s="173"/>
      <c r="E336" s="173"/>
      <c r="F336" s="58" t="str">
        <f t="shared" si="42"/>
        <v>-</v>
      </c>
      <c r="G336" s="53"/>
      <c r="H336" s="276"/>
      <c r="I336" s="53"/>
      <c r="J336" s="53"/>
      <c r="K336" s="53"/>
      <c r="L336" s="53"/>
      <c r="M336" s="53"/>
      <c r="N336" s="53"/>
      <c r="O336" s="53"/>
      <c r="P336" s="53"/>
      <c r="Q336" s="53"/>
      <c r="R336" s="53"/>
      <c r="S336" s="53"/>
      <c r="T336" s="53"/>
      <c r="U336" s="53"/>
      <c r="V336" s="53"/>
      <c r="W336" s="53"/>
    </row>
    <row r="337" spans="1:23" ht="12.75" customHeight="1" x14ac:dyDescent="0.2">
      <c r="A337" s="57" t="s">
        <v>2719</v>
      </c>
      <c r="B337" s="52" t="s">
        <v>2720</v>
      </c>
      <c r="C337" s="115" t="s">
        <v>2721</v>
      </c>
      <c r="D337" s="173"/>
      <c r="E337" s="173"/>
      <c r="F337" s="58" t="str">
        <f t="shared" si="42"/>
        <v>-</v>
      </c>
      <c r="G337" s="53"/>
      <c r="H337" s="276"/>
      <c r="I337" s="53"/>
      <c r="J337" s="53"/>
      <c r="K337" s="53"/>
      <c r="L337" s="53"/>
      <c r="M337" s="53"/>
      <c r="N337" s="53"/>
      <c r="O337" s="53"/>
      <c r="P337" s="53"/>
      <c r="Q337" s="53"/>
      <c r="R337" s="53"/>
      <c r="S337" s="53"/>
      <c r="T337" s="53"/>
      <c r="U337" s="53"/>
      <c r="V337" s="53"/>
      <c r="W337" s="53"/>
    </row>
    <row r="338" spans="1:23" ht="12.75" customHeight="1" x14ac:dyDescent="0.2">
      <c r="A338" s="57" t="s">
        <v>2719</v>
      </c>
      <c r="B338" s="52" t="s">
        <v>2722</v>
      </c>
      <c r="C338" s="115" t="s">
        <v>2723</v>
      </c>
      <c r="D338" s="173"/>
      <c r="E338" s="173"/>
      <c r="F338" s="58" t="str">
        <f t="shared" si="42"/>
        <v>-</v>
      </c>
      <c r="G338" s="53"/>
      <c r="H338" s="276"/>
      <c r="I338" s="53"/>
      <c r="J338" s="53"/>
      <c r="K338" s="53"/>
      <c r="L338" s="53"/>
      <c r="M338" s="53"/>
      <c r="N338" s="53"/>
      <c r="O338" s="53"/>
      <c r="P338" s="53"/>
      <c r="Q338" s="53"/>
      <c r="R338" s="53"/>
      <c r="S338" s="53"/>
      <c r="T338" s="53"/>
      <c r="U338" s="53"/>
      <c r="V338" s="53"/>
      <c r="W338" s="53"/>
    </row>
    <row r="339" spans="1:23" ht="12.75" customHeight="1" x14ac:dyDescent="0.2">
      <c r="A339" s="57" t="s">
        <v>2724</v>
      </c>
      <c r="B339" s="52" t="s">
        <v>2725</v>
      </c>
      <c r="C339" s="115" t="s">
        <v>2726</v>
      </c>
      <c r="D339" s="173"/>
      <c r="E339" s="173"/>
      <c r="F339" s="58" t="str">
        <f t="shared" si="42"/>
        <v>-</v>
      </c>
      <c r="G339" s="53"/>
      <c r="H339" s="276"/>
      <c r="I339" s="53"/>
      <c r="J339" s="53"/>
      <c r="K339" s="53"/>
      <c r="L339" s="53"/>
      <c r="M339" s="53"/>
      <c r="N339" s="53"/>
      <c r="O339" s="53"/>
      <c r="P339" s="53"/>
      <c r="Q339" s="53"/>
      <c r="R339" s="53"/>
      <c r="S339" s="53"/>
      <c r="T339" s="53"/>
      <c r="U339" s="53"/>
      <c r="V339" s="53"/>
      <c r="W339" s="53"/>
    </row>
    <row r="340" spans="1:23" ht="12.75" customHeight="1" x14ac:dyDescent="0.2">
      <c r="A340" s="57" t="s">
        <v>2724</v>
      </c>
      <c r="B340" s="52" t="s">
        <v>2727</v>
      </c>
      <c r="C340" s="115" t="s">
        <v>2728</v>
      </c>
      <c r="D340" s="173"/>
      <c r="E340" s="173"/>
      <c r="F340" s="58" t="str">
        <f t="shared" si="42"/>
        <v>-</v>
      </c>
      <c r="G340" s="53"/>
      <c r="H340" s="276"/>
      <c r="I340" s="53"/>
      <c r="J340" s="53"/>
      <c r="K340" s="53"/>
      <c r="L340" s="53"/>
      <c r="M340" s="53"/>
      <c r="N340" s="53"/>
      <c r="O340" s="53"/>
      <c r="P340" s="53"/>
      <c r="Q340" s="53"/>
      <c r="R340" s="53"/>
      <c r="S340" s="53"/>
      <c r="T340" s="53"/>
      <c r="U340" s="53"/>
      <c r="V340" s="53"/>
      <c r="W340" s="53"/>
    </row>
    <row r="341" spans="1:23" ht="12.75" customHeight="1" x14ac:dyDescent="0.2">
      <c r="A341" s="57" t="s">
        <v>2729</v>
      </c>
      <c r="B341" s="52" t="s">
        <v>2730</v>
      </c>
      <c r="C341" s="115" t="s">
        <v>2731</v>
      </c>
      <c r="D341" s="173"/>
      <c r="E341" s="173"/>
      <c r="F341" s="58" t="str">
        <f t="shared" si="42"/>
        <v>-</v>
      </c>
      <c r="G341" s="53"/>
      <c r="H341" s="276"/>
      <c r="I341" s="53"/>
      <c r="J341" s="53"/>
      <c r="K341" s="53"/>
      <c r="L341" s="53"/>
      <c r="M341" s="53"/>
      <c r="N341" s="53"/>
      <c r="O341" s="53"/>
      <c r="P341" s="53"/>
      <c r="Q341" s="53"/>
      <c r="R341" s="53"/>
      <c r="S341" s="53"/>
      <c r="T341" s="53"/>
      <c r="U341" s="53"/>
      <c r="V341" s="53"/>
      <c r="W341" s="53"/>
    </row>
    <row r="342" spans="1:23" ht="12.75" customHeight="1" x14ac:dyDescent="0.2">
      <c r="A342" s="57" t="s">
        <v>2729</v>
      </c>
      <c r="B342" s="52" t="s">
        <v>2732</v>
      </c>
      <c r="C342" s="115" t="s">
        <v>2733</v>
      </c>
      <c r="D342" s="173"/>
      <c r="E342" s="173"/>
      <c r="F342" s="58" t="str">
        <f t="shared" si="42"/>
        <v>-</v>
      </c>
      <c r="G342" s="53"/>
      <c r="H342" s="276"/>
      <c r="I342" s="53"/>
      <c r="J342" s="53"/>
      <c r="K342" s="53"/>
      <c r="L342" s="53"/>
      <c r="M342" s="53"/>
      <c r="N342" s="53"/>
      <c r="O342" s="53"/>
      <c r="P342" s="53"/>
      <c r="Q342" s="53"/>
      <c r="R342" s="53"/>
      <c r="S342" s="53"/>
      <c r="T342" s="53"/>
      <c r="U342" s="53"/>
      <c r="V342" s="53"/>
      <c r="W342" s="53"/>
    </row>
    <row r="343" spans="1:23" ht="12.75" customHeight="1" x14ac:dyDescent="0.2">
      <c r="A343" s="57">
        <v>23954</v>
      </c>
      <c r="B343" s="163" t="s">
        <v>2734</v>
      </c>
      <c r="C343" s="115" t="s">
        <v>2735</v>
      </c>
      <c r="D343" s="173"/>
      <c r="E343" s="173"/>
      <c r="F343" s="58" t="str">
        <f t="shared" si="42"/>
        <v>-</v>
      </c>
      <c r="G343" s="53"/>
      <c r="H343" s="276"/>
      <c r="I343" s="53"/>
      <c r="J343" s="53"/>
      <c r="K343" s="53"/>
      <c r="L343" s="53"/>
      <c r="M343" s="53"/>
      <c r="N343" s="53"/>
      <c r="O343" s="53"/>
      <c r="P343" s="53"/>
      <c r="Q343" s="53"/>
      <c r="R343" s="53"/>
      <c r="S343" s="53"/>
      <c r="T343" s="53"/>
      <c r="U343" s="53"/>
      <c r="V343" s="53"/>
      <c r="W343" s="53"/>
    </row>
    <row r="344" spans="1:23" ht="12.75" customHeight="1" x14ac:dyDescent="0.2">
      <c r="A344" s="57" t="s">
        <v>2736</v>
      </c>
      <c r="B344" s="163" t="s">
        <v>2737</v>
      </c>
      <c r="C344" s="115" t="s">
        <v>2736</v>
      </c>
      <c r="D344" s="173"/>
      <c r="E344" s="173"/>
      <c r="F344" s="58" t="str">
        <f t="shared" si="42"/>
        <v>-</v>
      </c>
      <c r="G344" s="53"/>
      <c r="H344" s="276"/>
      <c r="I344" s="53"/>
      <c r="J344" s="53"/>
      <c r="K344" s="53"/>
      <c r="L344" s="53"/>
      <c r="M344" s="53"/>
      <c r="N344" s="53"/>
      <c r="O344" s="53"/>
      <c r="P344" s="53"/>
      <c r="Q344" s="53"/>
      <c r="R344" s="53"/>
      <c r="S344" s="53"/>
      <c r="T344" s="53"/>
      <c r="U344" s="53"/>
      <c r="V344" s="53"/>
      <c r="W344" s="53"/>
    </row>
    <row r="345" spans="1:23" ht="12.75" customHeight="1" x14ac:dyDescent="0.2">
      <c r="A345" s="57">
        <v>26224</v>
      </c>
      <c r="B345" s="163" t="s">
        <v>2738</v>
      </c>
      <c r="C345" s="115" t="s">
        <v>2739</v>
      </c>
      <c r="D345" s="173"/>
      <c r="E345" s="173"/>
      <c r="F345" s="58" t="str">
        <f t="shared" si="42"/>
        <v>-</v>
      </c>
      <c r="G345" s="53"/>
      <c r="H345" s="276"/>
      <c r="I345" s="53"/>
      <c r="J345" s="53"/>
      <c r="K345" s="53"/>
      <c r="L345" s="53"/>
      <c r="M345" s="53"/>
      <c r="N345" s="53"/>
      <c r="O345" s="53"/>
      <c r="P345" s="53"/>
      <c r="Q345" s="53"/>
      <c r="R345" s="53"/>
      <c r="S345" s="53"/>
      <c r="T345" s="53"/>
      <c r="U345" s="53"/>
      <c r="V345" s="53"/>
      <c r="W345" s="53"/>
    </row>
    <row r="346" spans="1:23" ht="24" x14ac:dyDescent="0.2">
      <c r="A346" s="57">
        <v>26233</v>
      </c>
      <c r="B346" s="163" t="s">
        <v>2740</v>
      </c>
      <c r="C346" s="115" t="s">
        <v>2741</v>
      </c>
      <c r="D346" s="173"/>
      <c r="E346" s="173"/>
      <c r="F346" s="58" t="str">
        <f t="shared" si="42"/>
        <v>-</v>
      </c>
      <c r="G346" s="53"/>
      <c r="H346" s="276"/>
      <c r="I346" s="53"/>
      <c r="J346" s="53"/>
      <c r="K346" s="53"/>
      <c r="L346" s="53"/>
      <c r="M346" s="53"/>
      <c r="N346" s="53"/>
      <c r="O346" s="53"/>
      <c r="P346" s="53"/>
      <c r="Q346" s="53"/>
      <c r="R346" s="53"/>
      <c r="S346" s="53"/>
      <c r="T346" s="53"/>
      <c r="U346" s="53"/>
      <c r="V346" s="53"/>
      <c r="W346" s="53"/>
    </row>
    <row r="347" spans="1:23" ht="24" x14ac:dyDescent="0.2">
      <c r="A347" s="57" t="s">
        <v>1955</v>
      </c>
      <c r="B347" s="163" t="s">
        <v>1956</v>
      </c>
      <c r="C347" s="115" t="s">
        <v>1955</v>
      </c>
      <c r="D347" s="173"/>
      <c r="E347" s="173"/>
      <c r="F347" s="58" t="str">
        <f t="shared" si="42"/>
        <v>-</v>
      </c>
      <c r="G347" s="53"/>
      <c r="H347" s="276"/>
      <c r="I347" s="53"/>
      <c r="J347" s="53"/>
      <c r="K347" s="53"/>
      <c r="L347" s="53"/>
      <c r="M347" s="53"/>
      <c r="N347" s="53"/>
      <c r="O347" s="53"/>
      <c r="P347" s="53"/>
      <c r="Q347" s="53"/>
      <c r="R347" s="53"/>
      <c r="S347" s="53"/>
      <c r="T347" s="53"/>
      <c r="U347" s="53"/>
      <c r="V347" s="53"/>
      <c r="W347" s="53"/>
    </row>
    <row r="348" spans="1:23" ht="24" x14ac:dyDescent="0.2">
      <c r="A348" s="57">
        <v>26244</v>
      </c>
      <c r="B348" s="163" t="s">
        <v>2742</v>
      </c>
      <c r="C348" s="115" t="s">
        <v>2743</v>
      </c>
      <c r="D348" s="173"/>
      <c r="E348" s="173"/>
      <c r="F348" s="58" t="str">
        <f t="shared" si="42"/>
        <v>-</v>
      </c>
      <c r="G348" s="53"/>
      <c r="H348" s="276"/>
      <c r="I348" s="53"/>
      <c r="J348" s="53"/>
      <c r="K348" s="53"/>
      <c r="L348" s="53"/>
      <c r="M348" s="53"/>
      <c r="N348" s="53"/>
      <c r="O348" s="53"/>
      <c r="P348" s="53"/>
      <c r="Q348" s="53"/>
      <c r="R348" s="53"/>
      <c r="S348" s="53"/>
      <c r="T348" s="53"/>
      <c r="U348" s="53"/>
      <c r="V348" s="53"/>
      <c r="W348" s="53"/>
    </row>
    <row r="349" spans="1:23" ht="12.75" customHeight="1" x14ac:dyDescent="0.2">
      <c r="A349" s="57">
        <v>26314</v>
      </c>
      <c r="B349" s="163" t="s">
        <v>2744</v>
      </c>
      <c r="C349" s="115" t="s">
        <v>2745</v>
      </c>
      <c r="D349" s="173"/>
      <c r="E349" s="173"/>
      <c r="F349" s="58" t="str">
        <f t="shared" si="42"/>
        <v>-</v>
      </c>
      <c r="G349" s="53"/>
      <c r="H349" s="276"/>
      <c r="I349" s="53"/>
      <c r="J349" s="53"/>
      <c r="K349" s="53"/>
      <c r="L349" s="53"/>
      <c r="M349" s="53"/>
      <c r="N349" s="53"/>
      <c r="O349" s="53"/>
      <c r="P349" s="53"/>
      <c r="Q349" s="53"/>
      <c r="R349" s="53"/>
      <c r="S349" s="53"/>
      <c r="T349" s="53"/>
      <c r="U349" s="53"/>
      <c r="V349" s="53"/>
      <c r="W349" s="53"/>
    </row>
    <row r="350" spans="1:23" ht="24" x14ac:dyDescent="0.2">
      <c r="A350" s="57" t="s">
        <v>2746</v>
      </c>
      <c r="B350" s="163" t="s">
        <v>2747</v>
      </c>
      <c r="C350" s="115" t="s">
        <v>2746</v>
      </c>
      <c r="D350" s="173"/>
      <c r="E350" s="173"/>
      <c r="F350" s="58" t="str">
        <f t="shared" si="42"/>
        <v>-</v>
      </c>
      <c r="G350" s="53"/>
      <c r="H350" s="276"/>
      <c r="I350" s="53"/>
      <c r="J350" s="53"/>
      <c r="K350" s="53"/>
      <c r="L350" s="53"/>
      <c r="M350" s="53"/>
      <c r="N350" s="53"/>
      <c r="O350" s="53"/>
      <c r="P350" s="53"/>
      <c r="Q350" s="53"/>
      <c r="R350" s="53"/>
      <c r="S350" s="53"/>
      <c r="T350" s="53"/>
      <c r="U350" s="53"/>
      <c r="V350" s="53"/>
      <c r="W350" s="53"/>
    </row>
    <row r="351" spans="1:23" ht="24" x14ac:dyDescent="0.2">
      <c r="A351" s="57">
        <v>26434</v>
      </c>
      <c r="B351" s="163" t="s">
        <v>2748</v>
      </c>
      <c r="C351" s="115" t="s">
        <v>2749</v>
      </c>
      <c r="D351" s="173"/>
      <c r="E351" s="173"/>
      <c r="F351" s="58" t="str">
        <f t="shared" si="42"/>
        <v>-</v>
      </c>
      <c r="G351" s="53"/>
      <c r="H351" s="276"/>
      <c r="I351" s="53"/>
      <c r="J351" s="53"/>
      <c r="K351" s="53"/>
      <c r="L351" s="53"/>
      <c r="M351" s="53"/>
      <c r="N351" s="53"/>
      <c r="O351" s="53"/>
      <c r="P351" s="53"/>
      <c r="Q351" s="53"/>
      <c r="R351" s="53"/>
      <c r="S351" s="53"/>
      <c r="T351" s="53"/>
      <c r="U351" s="53"/>
      <c r="V351" s="53"/>
      <c r="W351" s="53"/>
    </row>
    <row r="352" spans="1:23" ht="24" x14ac:dyDescent="0.2">
      <c r="A352" s="57">
        <v>26443</v>
      </c>
      <c r="B352" s="163" t="s">
        <v>2750</v>
      </c>
      <c r="C352" s="115" t="s">
        <v>2751</v>
      </c>
      <c r="D352" s="173"/>
      <c r="E352" s="173"/>
      <c r="F352" s="58" t="str">
        <f t="shared" si="42"/>
        <v>-</v>
      </c>
      <c r="G352" s="53"/>
      <c r="H352" s="276"/>
      <c r="I352" s="53"/>
      <c r="J352" s="53"/>
      <c r="K352" s="53"/>
      <c r="L352" s="53"/>
      <c r="M352" s="53"/>
      <c r="N352" s="53"/>
      <c r="O352" s="53"/>
      <c r="P352" s="53"/>
      <c r="Q352" s="53"/>
      <c r="R352" s="53"/>
      <c r="S352" s="53"/>
      <c r="T352" s="53"/>
      <c r="U352" s="53"/>
      <c r="V352" s="53"/>
      <c r="W352" s="53"/>
    </row>
    <row r="353" spans="1:23" ht="24" x14ac:dyDescent="0.2">
      <c r="A353" s="57" t="s">
        <v>1957</v>
      </c>
      <c r="B353" s="163" t="s">
        <v>1958</v>
      </c>
      <c r="C353" s="115" t="s">
        <v>1957</v>
      </c>
      <c r="D353" s="173"/>
      <c r="E353" s="173"/>
      <c r="F353" s="58" t="str">
        <f t="shared" si="42"/>
        <v>-</v>
      </c>
      <c r="G353" s="53"/>
      <c r="H353" s="276"/>
      <c r="I353" s="53"/>
      <c r="J353" s="53"/>
      <c r="K353" s="53"/>
      <c r="L353" s="53"/>
      <c r="M353" s="53"/>
      <c r="N353" s="53"/>
      <c r="O353" s="53"/>
      <c r="P353" s="53"/>
      <c r="Q353" s="53"/>
      <c r="R353" s="53"/>
      <c r="S353" s="53"/>
      <c r="T353" s="53"/>
      <c r="U353" s="53"/>
      <c r="V353" s="53"/>
      <c r="W353" s="53"/>
    </row>
    <row r="354" spans="1:23" ht="24" x14ac:dyDescent="0.2">
      <c r="A354" s="57">
        <v>26454</v>
      </c>
      <c r="B354" s="163" t="s">
        <v>1959</v>
      </c>
      <c r="C354" s="115" t="s">
        <v>1960</v>
      </c>
      <c r="D354" s="173"/>
      <c r="E354" s="173"/>
      <c r="F354" s="58" t="str">
        <f t="shared" si="42"/>
        <v>-</v>
      </c>
      <c r="G354" s="53"/>
      <c r="H354" s="276"/>
      <c r="I354" s="53"/>
      <c r="J354" s="53"/>
      <c r="K354" s="53"/>
      <c r="L354" s="53"/>
      <c r="M354" s="53"/>
      <c r="N354" s="53"/>
      <c r="O354" s="53"/>
      <c r="P354" s="53"/>
      <c r="Q354" s="53"/>
      <c r="R354" s="53"/>
      <c r="S354" s="53"/>
      <c r="T354" s="53"/>
      <c r="U354" s="53"/>
      <c r="V354" s="53"/>
      <c r="W354" s="53"/>
    </row>
    <row r="355" spans="1:23" ht="12.75" customHeight="1" x14ac:dyDescent="0.2">
      <c r="A355" s="57" t="s">
        <v>1961</v>
      </c>
      <c r="B355" s="163" t="s">
        <v>1962</v>
      </c>
      <c r="C355" s="115" t="s">
        <v>1961</v>
      </c>
      <c r="D355" s="173"/>
      <c r="E355" s="173"/>
      <c r="F355" s="58" t="str">
        <f t="shared" si="42"/>
        <v>-</v>
      </c>
      <c r="G355" s="53"/>
      <c r="H355" s="276"/>
      <c r="I355" s="53"/>
      <c r="J355" s="53"/>
      <c r="K355" s="53"/>
      <c r="L355" s="53"/>
      <c r="M355" s="53"/>
      <c r="N355" s="53"/>
      <c r="O355" s="53"/>
      <c r="P355" s="53"/>
      <c r="Q355" s="53"/>
      <c r="R355" s="53"/>
      <c r="S355" s="53"/>
      <c r="T355" s="53"/>
      <c r="U355" s="53"/>
      <c r="V355" s="53"/>
      <c r="W355" s="53"/>
    </row>
    <row r="356" spans="1:23" ht="12.75" customHeight="1" x14ac:dyDescent="0.2">
      <c r="A356" s="57">
        <v>26464</v>
      </c>
      <c r="B356" s="163" t="s">
        <v>2752</v>
      </c>
      <c r="C356" s="115" t="s">
        <v>2753</v>
      </c>
      <c r="D356" s="173"/>
      <c r="E356" s="173"/>
      <c r="F356" s="58" t="str">
        <f t="shared" si="42"/>
        <v>-</v>
      </c>
      <c r="G356" s="53"/>
      <c r="H356" s="276"/>
      <c r="I356" s="53"/>
      <c r="J356" s="53"/>
      <c r="K356" s="53"/>
      <c r="L356" s="53"/>
      <c r="M356" s="53"/>
      <c r="N356" s="53"/>
      <c r="O356" s="53"/>
      <c r="P356" s="53"/>
      <c r="Q356" s="53"/>
      <c r="R356" s="53"/>
      <c r="S356" s="53"/>
      <c r="T356" s="53"/>
      <c r="U356" s="53"/>
      <c r="V356" s="53"/>
      <c r="W356" s="53"/>
    </row>
    <row r="357" spans="1:23" ht="12.75" customHeight="1" x14ac:dyDescent="0.2">
      <c r="A357" s="57">
        <v>26473</v>
      </c>
      <c r="B357" s="163" t="s">
        <v>2754</v>
      </c>
      <c r="C357" s="115" t="s">
        <v>2755</v>
      </c>
      <c r="D357" s="173"/>
      <c r="E357" s="173"/>
      <c r="F357" s="58" t="str">
        <f t="shared" si="42"/>
        <v>-</v>
      </c>
      <c r="G357" s="53"/>
      <c r="H357" s="276"/>
      <c r="I357" s="53"/>
      <c r="J357" s="53"/>
      <c r="K357" s="53"/>
      <c r="L357" s="53"/>
      <c r="M357" s="53"/>
      <c r="N357" s="53"/>
      <c r="O357" s="53"/>
      <c r="P357" s="53"/>
      <c r="Q357" s="53"/>
      <c r="R357" s="53"/>
      <c r="S357" s="53"/>
      <c r="T357" s="53"/>
      <c r="U357" s="53"/>
      <c r="V357" s="53"/>
      <c r="W357" s="53"/>
    </row>
    <row r="358" spans="1:23" ht="12" x14ac:dyDescent="0.2">
      <c r="A358" s="57" t="s">
        <v>1966</v>
      </c>
      <c r="B358" s="163" t="s">
        <v>1967</v>
      </c>
      <c r="C358" s="115" t="s">
        <v>1966</v>
      </c>
      <c r="D358" s="173"/>
      <c r="E358" s="173"/>
      <c r="F358" s="58" t="str">
        <f t="shared" si="42"/>
        <v>-</v>
      </c>
      <c r="G358" s="53"/>
      <c r="H358" s="276"/>
      <c r="I358" s="53"/>
      <c r="J358" s="53"/>
      <c r="K358" s="53"/>
      <c r="L358" s="53"/>
      <c r="M358" s="53"/>
      <c r="N358" s="53"/>
      <c r="O358" s="53"/>
      <c r="P358" s="53"/>
      <c r="Q358" s="53"/>
      <c r="R358" s="53"/>
      <c r="S358" s="53"/>
      <c r="T358" s="53"/>
      <c r="U358" s="53"/>
      <c r="V358" s="53"/>
      <c r="W358" s="53"/>
    </row>
    <row r="359" spans="1:23" ht="12.75" customHeight="1" x14ac:dyDescent="0.2">
      <c r="A359" s="57">
        <v>26484</v>
      </c>
      <c r="B359" s="163" t="s">
        <v>2756</v>
      </c>
      <c r="C359" s="115" t="s">
        <v>2757</v>
      </c>
      <c r="D359" s="173"/>
      <c r="E359" s="173"/>
      <c r="F359" s="58" t="str">
        <f t="shared" si="42"/>
        <v>-</v>
      </c>
      <c r="G359" s="53"/>
      <c r="H359" s="276"/>
      <c r="I359" s="53"/>
      <c r="J359" s="53"/>
      <c r="K359" s="53"/>
      <c r="L359" s="53"/>
      <c r="M359" s="53"/>
      <c r="N359" s="53"/>
      <c r="O359" s="53"/>
      <c r="P359" s="53"/>
      <c r="Q359" s="53"/>
      <c r="R359" s="53"/>
      <c r="S359" s="53"/>
      <c r="T359" s="53"/>
      <c r="U359" s="53"/>
      <c r="V359" s="53"/>
      <c r="W359" s="53"/>
    </row>
    <row r="360" spans="1:23" ht="24" x14ac:dyDescent="0.2">
      <c r="A360" s="57">
        <v>26534</v>
      </c>
      <c r="B360" s="163" t="s">
        <v>1968</v>
      </c>
      <c r="C360" s="115" t="s">
        <v>1969</v>
      </c>
      <c r="D360" s="173"/>
      <c r="E360" s="173"/>
      <c r="F360" s="58" t="str">
        <f t="shared" si="42"/>
        <v>-</v>
      </c>
      <c r="G360" s="53"/>
      <c r="H360" s="276"/>
      <c r="I360" s="53"/>
      <c r="J360" s="53"/>
      <c r="K360" s="53"/>
      <c r="L360" s="53"/>
      <c r="M360" s="53"/>
      <c r="N360" s="53"/>
      <c r="O360" s="53"/>
      <c r="P360" s="53"/>
      <c r="Q360" s="53"/>
      <c r="R360" s="53"/>
      <c r="S360" s="53"/>
      <c r="T360" s="53"/>
      <c r="U360" s="53"/>
      <c r="V360" s="53"/>
      <c r="W360" s="53"/>
    </row>
    <row r="361" spans="1:23" ht="12.75" customHeight="1" x14ac:dyDescent="0.2">
      <c r="A361" s="57">
        <v>26544</v>
      </c>
      <c r="B361" s="163" t="s">
        <v>2758</v>
      </c>
      <c r="C361" s="115" t="s">
        <v>2759</v>
      </c>
      <c r="D361" s="173"/>
      <c r="E361" s="173"/>
      <c r="F361" s="58" t="str">
        <f t="shared" si="42"/>
        <v>-</v>
      </c>
      <c r="G361" s="53"/>
      <c r="H361" s="276"/>
      <c r="I361" s="53"/>
      <c r="J361" s="53"/>
      <c r="K361" s="53"/>
      <c r="L361" s="53"/>
      <c r="M361" s="53"/>
      <c r="N361" s="53"/>
      <c r="O361" s="53"/>
      <c r="P361" s="53"/>
      <c r="Q361" s="53"/>
      <c r="R361" s="53"/>
      <c r="S361" s="53"/>
      <c r="T361" s="53"/>
      <c r="U361" s="53"/>
      <c r="V361" s="53"/>
      <c r="W361" s="53"/>
    </row>
    <row r="362" spans="1:23" ht="12.75" customHeight="1" x14ac:dyDescent="0.2">
      <c r="A362" s="57">
        <v>26554</v>
      </c>
      <c r="B362" s="163" t="s">
        <v>2760</v>
      </c>
      <c r="C362" s="115" t="s">
        <v>2761</v>
      </c>
      <c r="D362" s="173"/>
      <c r="E362" s="173"/>
      <c r="F362" s="58" t="str">
        <f t="shared" si="42"/>
        <v>-</v>
      </c>
      <c r="G362" s="53"/>
      <c r="H362" s="276"/>
      <c r="I362" s="53"/>
      <c r="J362" s="53"/>
      <c r="K362" s="53"/>
      <c r="L362" s="53"/>
      <c r="M362" s="53"/>
      <c r="N362" s="53"/>
      <c r="O362" s="53"/>
      <c r="P362" s="53"/>
      <c r="Q362" s="53"/>
      <c r="R362" s="53"/>
      <c r="S362" s="53"/>
      <c r="T362" s="53"/>
      <c r="U362" s="53"/>
      <c r="V362" s="53"/>
      <c r="W362" s="53"/>
    </row>
    <row r="363" spans="1:23" ht="12.75" customHeight="1" x14ac:dyDescent="0.2">
      <c r="A363" s="57">
        <v>26564</v>
      </c>
      <c r="B363" s="163" t="s">
        <v>2762</v>
      </c>
      <c r="C363" s="115" t="s">
        <v>2763</v>
      </c>
      <c r="D363" s="173"/>
      <c r="E363" s="173"/>
      <c r="F363" s="58" t="str">
        <f t="shared" si="42"/>
        <v>-</v>
      </c>
      <c r="G363" s="53"/>
      <c r="H363" s="276"/>
      <c r="I363" s="53"/>
      <c r="J363" s="53"/>
      <c r="K363" s="53"/>
      <c r="L363" s="53"/>
      <c r="M363" s="53"/>
      <c r="N363" s="53"/>
      <c r="O363" s="53"/>
      <c r="P363" s="53"/>
      <c r="Q363" s="53"/>
      <c r="R363" s="53"/>
      <c r="S363" s="53"/>
      <c r="T363" s="53"/>
      <c r="U363" s="53"/>
      <c r="V363" s="53"/>
      <c r="W363" s="53"/>
    </row>
    <row r="364" spans="1:23" ht="12.75" customHeight="1" x14ac:dyDescent="0.2">
      <c r="A364" s="57" t="s">
        <v>2764</v>
      </c>
      <c r="B364" s="163" t="s">
        <v>2765</v>
      </c>
      <c r="C364" s="115" t="s">
        <v>2764</v>
      </c>
      <c r="D364" s="173"/>
      <c r="E364" s="173"/>
      <c r="F364" s="58" t="str">
        <f t="shared" si="42"/>
        <v>-</v>
      </c>
      <c r="G364" s="53"/>
      <c r="H364" s="276"/>
      <c r="I364" s="53"/>
      <c r="J364" s="53"/>
      <c r="K364" s="53"/>
      <c r="L364" s="53"/>
      <c r="M364" s="53"/>
      <c r="N364" s="53"/>
      <c r="O364" s="53"/>
      <c r="P364" s="53"/>
      <c r="Q364" s="53"/>
      <c r="R364" s="53"/>
      <c r="S364" s="53"/>
      <c r="T364" s="53"/>
      <c r="U364" s="53"/>
      <c r="V364" s="53"/>
      <c r="W364" s="53"/>
    </row>
    <row r="365" spans="1:23" ht="12.75" customHeight="1" x14ac:dyDescent="0.2">
      <c r="A365" s="57">
        <v>27211</v>
      </c>
      <c r="B365" s="163" t="s">
        <v>2766</v>
      </c>
      <c r="C365" s="115">
        <v>27211</v>
      </c>
      <c r="D365" s="173"/>
      <c r="E365" s="173"/>
      <c r="F365" s="58" t="str">
        <f t="shared" ref="F365:F396" si="43">IF(D365&gt;0,IF(E365/D365&gt;=100,"&gt;&gt;100",E365/D365*100),"-")</f>
        <v>-</v>
      </c>
      <c r="G365" s="53"/>
      <c r="H365" s="276"/>
      <c r="I365" s="53"/>
      <c r="J365" s="53"/>
      <c r="K365" s="53"/>
      <c r="L365" s="53"/>
      <c r="M365" s="53"/>
      <c r="N365" s="53"/>
      <c r="O365" s="53"/>
      <c r="P365" s="53"/>
      <c r="Q365" s="53"/>
      <c r="R365" s="53"/>
      <c r="S365" s="53"/>
      <c r="T365" s="53"/>
      <c r="U365" s="53"/>
      <c r="V365" s="53"/>
      <c r="W365" s="53"/>
    </row>
    <row r="366" spans="1:23" ht="12.75" customHeight="1" x14ac:dyDescent="0.2">
      <c r="A366" s="57">
        <v>27212</v>
      </c>
      <c r="B366" s="163" t="s">
        <v>2767</v>
      </c>
      <c r="C366" s="115">
        <v>27212</v>
      </c>
      <c r="D366" s="173"/>
      <c r="E366" s="173"/>
      <c r="F366" s="58" t="str">
        <f t="shared" si="43"/>
        <v>-</v>
      </c>
      <c r="G366" s="53"/>
      <c r="H366" s="276"/>
      <c r="I366" s="53"/>
      <c r="J366" s="53"/>
      <c r="K366" s="53"/>
      <c r="L366" s="53"/>
      <c r="M366" s="53"/>
      <c r="N366" s="53"/>
      <c r="O366" s="53"/>
      <c r="P366" s="53"/>
      <c r="Q366" s="53"/>
      <c r="R366" s="53"/>
      <c r="S366" s="53"/>
      <c r="T366" s="53"/>
      <c r="U366" s="53"/>
      <c r="V366" s="53"/>
      <c r="W366" s="53"/>
    </row>
    <row r="367" spans="1:23" ht="12.75" customHeight="1" x14ac:dyDescent="0.2">
      <c r="A367" s="57">
        <v>27311</v>
      </c>
      <c r="B367" s="163" t="s">
        <v>2768</v>
      </c>
      <c r="C367" s="115">
        <v>27311</v>
      </c>
      <c r="D367" s="173"/>
      <c r="E367" s="173"/>
      <c r="F367" s="58" t="str">
        <f t="shared" si="43"/>
        <v>-</v>
      </c>
      <c r="G367" s="53"/>
      <c r="H367" s="276"/>
      <c r="I367" s="53"/>
      <c r="J367" s="53"/>
      <c r="K367" s="53"/>
      <c r="L367" s="53"/>
      <c r="M367" s="53"/>
      <c r="N367" s="53"/>
      <c r="O367" s="53"/>
      <c r="P367" s="53"/>
      <c r="Q367" s="53"/>
      <c r="R367" s="53"/>
      <c r="S367" s="53"/>
      <c r="T367" s="53"/>
      <c r="U367" s="53"/>
      <c r="V367" s="53"/>
      <c r="W367" s="53"/>
    </row>
    <row r="368" spans="1:23" ht="12.75" customHeight="1" x14ac:dyDescent="0.2">
      <c r="A368" s="57" t="s">
        <v>2769</v>
      </c>
      <c r="B368" s="163" t="s">
        <v>2770</v>
      </c>
      <c r="C368" s="115" t="s">
        <v>2769</v>
      </c>
      <c r="D368" s="173"/>
      <c r="E368" s="173"/>
      <c r="F368" s="58" t="str">
        <f t="shared" si="43"/>
        <v>-</v>
      </c>
      <c r="G368" s="53"/>
      <c r="H368" s="276"/>
      <c r="I368" s="53"/>
      <c r="J368" s="53"/>
      <c r="K368" s="53"/>
      <c r="L368" s="53"/>
      <c r="M368" s="53"/>
      <c r="N368" s="53"/>
      <c r="O368" s="53"/>
      <c r="P368" s="53"/>
      <c r="Q368" s="53"/>
      <c r="R368" s="53"/>
      <c r="S368" s="53"/>
      <c r="T368" s="53"/>
      <c r="U368" s="53"/>
      <c r="V368" s="53"/>
      <c r="W368" s="53"/>
    </row>
    <row r="369" spans="1:23" ht="12.75" customHeight="1" x14ac:dyDescent="0.2">
      <c r="A369" s="57">
        <v>27511</v>
      </c>
      <c r="B369" s="163" t="s">
        <v>2771</v>
      </c>
      <c r="C369" s="115">
        <v>27511</v>
      </c>
      <c r="D369" s="173"/>
      <c r="E369" s="173"/>
      <c r="F369" s="58" t="str">
        <f t="shared" si="43"/>
        <v>-</v>
      </c>
      <c r="G369" s="53"/>
      <c r="H369" s="276"/>
      <c r="I369" s="53"/>
      <c r="J369" s="53"/>
      <c r="K369" s="53"/>
      <c r="L369" s="53"/>
      <c r="M369" s="53"/>
      <c r="N369" s="53"/>
      <c r="O369" s="53"/>
      <c r="P369" s="53"/>
      <c r="Q369" s="53"/>
      <c r="R369" s="53"/>
      <c r="S369" s="53"/>
      <c r="T369" s="53"/>
      <c r="U369" s="53"/>
      <c r="V369" s="53"/>
      <c r="W369" s="53"/>
    </row>
    <row r="370" spans="1:23" ht="12.75" customHeight="1" x14ac:dyDescent="0.2">
      <c r="A370" s="57">
        <v>27521</v>
      </c>
      <c r="B370" s="163" t="s">
        <v>2772</v>
      </c>
      <c r="C370" s="115">
        <v>27521</v>
      </c>
      <c r="D370" s="173"/>
      <c r="E370" s="173"/>
      <c r="F370" s="58" t="str">
        <f t="shared" si="43"/>
        <v>-</v>
      </c>
      <c r="G370" s="53"/>
      <c r="H370" s="276"/>
      <c r="I370" s="53"/>
      <c r="J370" s="53"/>
      <c r="K370" s="53"/>
      <c r="L370" s="53"/>
      <c r="M370" s="53"/>
      <c r="N370" s="53"/>
      <c r="O370" s="53"/>
      <c r="P370" s="53"/>
      <c r="Q370" s="53"/>
      <c r="R370" s="53"/>
      <c r="S370" s="53"/>
      <c r="T370" s="53"/>
      <c r="U370" s="53"/>
      <c r="V370" s="53"/>
      <c r="W370" s="53"/>
    </row>
    <row r="371" spans="1:23" ht="12.75" customHeight="1" x14ac:dyDescent="0.2">
      <c r="A371" s="57">
        <v>27522</v>
      </c>
      <c r="B371" s="163" t="s">
        <v>2773</v>
      </c>
      <c r="C371" s="115">
        <v>27522</v>
      </c>
      <c r="D371" s="173"/>
      <c r="E371" s="173"/>
      <c r="F371" s="58" t="str">
        <f t="shared" si="43"/>
        <v>-</v>
      </c>
      <c r="G371" s="53"/>
      <c r="H371" s="276"/>
      <c r="I371" s="53"/>
      <c r="J371" s="53"/>
      <c r="K371" s="53"/>
      <c r="L371" s="53"/>
      <c r="M371" s="53"/>
      <c r="N371" s="53"/>
      <c r="O371" s="53"/>
      <c r="P371" s="53"/>
      <c r="Q371" s="53"/>
      <c r="R371" s="53"/>
      <c r="S371" s="53"/>
      <c r="T371" s="53"/>
      <c r="U371" s="53"/>
      <c r="V371" s="53"/>
      <c r="W371" s="53"/>
    </row>
    <row r="372" spans="1:23" ht="12.75" customHeight="1" x14ac:dyDescent="0.2">
      <c r="A372" s="57">
        <v>27523</v>
      </c>
      <c r="B372" s="163" t="s">
        <v>2774</v>
      </c>
      <c r="C372" s="115">
        <v>27523</v>
      </c>
      <c r="D372" s="173"/>
      <c r="E372" s="173"/>
      <c r="F372" s="58" t="str">
        <f t="shared" si="43"/>
        <v>-</v>
      </c>
      <c r="G372" s="53"/>
      <c r="H372" s="276"/>
      <c r="I372" s="53"/>
      <c r="J372" s="53"/>
      <c r="K372" s="53"/>
      <c r="L372" s="53"/>
      <c r="M372" s="53"/>
      <c r="N372" s="53"/>
      <c r="O372" s="53"/>
      <c r="P372" s="53"/>
      <c r="Q372" s="53"/>
      <c r="R372" s="53"/>
      <c r="S372" s="53"/>
      <c r="T372" s="53"/>
      <c r="U372" s="53"/>
      <c r="V372" s="53"/>
      <c r="W372" s="53"/>
    </row>
    <row r="373" spans="1:23" ht="12.75" customHeight="1" x14ac:dyDescent="0.2">
      <c r="A373" s="57">
        <v>27524</v>
      </c>
      <c r="B373" s="163" t="s">
        <v>2775</v>
      </c>
      <c r="C373" s="115">
        <v>27524</v>
      </c>
      <c r="D373" s="173"/>
      <c r="E373" s="173"/>
      <c r="F373" s="58" t="str">
        <f t="shared" si="43"/>
        <v>-</v>
      </c>
      <c r="G373" s="53"/>
      <c r="H373" s="276"/>
      <c r="I373" s="53"/>
      <c r="J373" s="53"/>
      <c r="K373" s="53"/>
      <c r="L373" s="53"/>
      <c r="M373" s="53"/>
      <c r="N373" s="53"/>
      <c r="O373" s="53"/>
      <c r="P373" s="53"/>
      <c r="Q373" s="53"/>
      <c r="R373" s="53"/>
      <c r="S373" s="53"/>
      <c r="T373" s="53"/>
      <c r="U373" s="53"/>
      <c r="V373" s="53"/>
      <c r="W373" s="53"/>
    </row>
    <row r="374" spans="1:23" ht="12.75" customHeight="1" x14ac:dyDescent="0.2">
      <c r="A374" s="57">
        <v>27525</v>
      </c>
      <c r="B374" s="163" t="s">
        <v>2776</v>
      </c>
      <c r="C374" s="115">
        <v>27525</v>
      </c>
      <c r="D374" s="173"/>
      <c r="E374" s="173"/>
      <c r="F374" s="58" t="str">
        <f t="shared" si="43"/>
        <v>-</v>
      </c>
      <c r="G374" s="53"/>
      <c r="H374" s="276"/>
      <c r="I374" s="53"/>
      <c r="J374" s="53"/>
      <c r="K374" s="53"/>
      <c r="L374" s="53"/>
      <c r="M374" s="53"/>
      <c r="N374" s="53"/>
      <c r="O374" s="53"/>
      <c r="P374" s="53"/>
      <c r="Q374" s="53"/>
      <c r="R374" s="53"/>
      <c r="S374" s="53"/>
      <c r="T374" s="53"/>
      <c r="U374" s="53"/>
      <c r="V374" s="53"/>
      <c r="W374" s="53"/>
    </row>
    <row r="375" spans="1:23" ht="24" x14ac:dyDescent="0.2">
      <c r="A375" s="57">
        <v>27526</v>
      </c>
      <c r="B375" s="163" t="s">
        <v>2777</v>
      </c>
      <c r="C375" s="115">
        <v>27526</v>
      </c>
      <c r="D375" s="173"/>
      <c r="E375" s="173"/>
      <c r="F375" s="58" t="str">
        <f t="shared" si="43"/>
        <v>-</v>
      </c>
      <c r="G375" s="53"/>
      <c r="H375" s="276"/>
      <c r="I375" s="53"/>
      <c r="J375" s="53"/>
      <c r="K375" s="53"/>
      <c r="L375" s="53"/>
      <c r="M375" s="53"/>
      <c r="N375" s="53"/>
      <c r="O375" s="53"/>
      <c r="P375" s="53"/>
      <c r="Q375" s="53"/>
      <c r="R375" s="53"/>
      <c r="S375" s="53"/>
      <c r="T375" s="53"/>
      <c r="U375" s="53"/>
      <c r="V375" s="53"/>
      <c r="W375" s="53"/>
    </row>
    <row r="376" spans="1:23" ht="12.75" customHeight="1" x14ac:dyDescent="0.2">
      <c r="A376" s="57">
        <v>27527</v>
      </c>
      <c r="B376" s="163" t="s">
        <v>2778</v>
      </c>
      <c r="C376" s="115">
        <v>27527</v>
      </c>
      <c r="D376" s="173"/>
      <c r="E376" s="173"/>
      <c r="F376" s="58" t="str">
        <f t="shared" si="43"/>
        <v>-</v>
      </c>
      <c r="G376" s="53"/>
      <c r="H376" s="276"/>
      <c r="I376" s="53"/>
      <c r="J376" s="53"/>
      <c r="K376" s="53"/>
      <c r="L376" s="53"/>
      <c r="M376" s="53"/>
      <c r="N376" s="53"/>
      <c r="O376" s="53"/>
      <c r="P376" s="53"/>
      <c r="Q376" s="53"/>
      <c r="R376" s="53"/>
      <c r="S376" s="53"/>
      <c r="T376" s="53"/>
      <c r="U376" s="53"/>
      <c r="V376" s="53"/>
      <c r="W376" s="53"/>
    </row>
    <row r="377" spans="1:23" ht="12.75" customHeight="1" x14ac:dyDescent="0.2">
      <c r="A377" s="57">
        <v>27528</v>
      </c>
      <c r="B377" s="163" t="s">
        <v>2779</v>
      </c>
      <c r="C377" s="115">
        <v>27528</v>
      </c>
      <c r="D377" s="173"/>
      <c r="E377" s="173"/>
      <c r="F377" s="58" t="str">
        <f t="shared" si="43"/>
        <v>-</v>
      </c>
      <c r="G377" s="53"/>
      <c r="H377" s="276"/>
      <c r="I377" s="53"/>
      <c r="J377" s="53"/>
      <c r="K377" s="53"/>
      <c r="L377" s="53"/>
      <c r="M377" s="53"/>
      <c r="N377" s="53"/>
      <c r="O377" s="53"/>
      <c r="P377" s="53"/>
      <c r="Q377" s="53"/>
      <c r="R377" s="53"/>
      <c r="S377" s="53"/>
      <c r="T377" s="53"/>
      <c r="U377" s="53"/>
      <c r="V377" s="53"/>
      <c r="W377" s="53"/>
    </row>
    <row r="378" spans="1:23" ht="12.75" customHeight="1" x14ac:dyDescent="0.2">
      <c r="A378" s="57">
        <v>27611</v>
      </c>
      <c r="B378" s="163" t="s">
        <v>2780</v>
      </c>
      <c r="C378" s="115">
        <v>27611</v>
      </c>
      <c r="D378" s="173"/>
      <c r="E378" s="173"/>
      <c r="F378" s="58" t="str">
        <f t="shared" si="43"/>
        <v>-</v>
      </c>
      <c r="G378" s="53"/>
      <c r="H378" s="276"/>
      <c r="I378" s="53"/>
      <c r="J378" s="53"/>
      <c r="K378" s="53"/>
      <c r="L378" s="53"/>
      <c r="M378" s="53"/>
      <c r="N378" s="53"/>
      <c r="O378" s="53"/>
      <c r="P378" s="53"/>
      <c r="Q378" s="53"/>
      <c r="R378" s="53"/>
      <c r="S378" s="53"/>
      <c r="T378" s="53"/>
      <c r="U378" s="53"/>
      <c r="V378" s="53"/>
      <c r="W378" s="53"/>
    </row>
    <row r="379" spans="1:23" ht="12.75" customHeight="1" x14ac:dyDescent="0.2">
      <c r="A379" s="57">
        <v>27612</v>
      </c>
      <c r="B379" s="163" t="s">
        <v>2781</v>
      </c>
      <c r="C379" s="115">
        <v>27612</v>
      </c>
      <c r="D379" s="173"/>
      <c r="E379" s="173"/>
      <c r="F379" s="58" t="str">
        <f t="shared" si="43"/>
        <v>-</v>
      </c>
      <c r="G379" s="53"/>
      <c r="H379" s="276"/>
      <c r="I379" s="53"/>
      <c r="J379" s="53"/>
      <c r="K379" s="53"/>
      <c r="L379" s="53"/>
      <c r="M379" s="53"/>
      <c r="N379" s="53"/>
      <c r="O379" s="53"/>
      <c r="P379" s="53"/>
      <c r="Q379" s="53"/>
      <c r="R379" s="53"/>
      <c r="S379" s="53"/>
      <c r="T379" s="53"/>
      <c r="U379" s="53"/>
      <c r="V379" s="53"/>
      <c r="W379" s="53"/>
    </row>
    <row r="380" spans="1:23" ht="12.75" customHeight="1" x14ac:dyDescent="0.2">
      <c r="A380" s="57" t="s">
        <v>2782</v>
      </c>
      <c r="B380" s="52" t="s">
        <v>2783</v>
      </c>
      <c r="C380" s="115" t="s">
        <v>2782</v>
      </c>
      <c r="D380" s="173"/>
      <c r="E380" s="173"/>
      <c r="F380" s="58" t="str">
        <f>IF(D380&gt;0,IF(E380/D380&gt;=100,"&gt;&gt;100",E380/D380*100),"-")</f>
        <v>-</v>
      </c>
      <c r="G380" s="53"/>
      <c r="H380" s="276"/>
      <c r="I380" s="53"/>
      <c r="J380" s="53"/>
      <c r="K380" s="53"/>
      <c r="L380" s="53"/>
      <c r="M380" s="53"/>
      <c r="N380" s="53"/>
      <c r="O380" s="53"/>
      <c r="P380" s="53"/>
      <c r="Q380" s="53"/>
      <c r="R380" s="53"/>
      <c r="S380" s="53"/>
      <c r="T380" s="53"/>
      <c r="U380" s="53"/>
      <c r="V380" s="53"/>
      <c r="W380" s="53"/>
    </row>
    <row r="381" spans="1:23" ht="12.75" customHeight="1" x14ac:dyDescent="0.2">
      <c r="A381" s="57" t="s">
        <v>2784</v>
      </c>
      <c r="B381" s="52" t="s">
        <v>2785</v>
      </c>
      <c r="C381" s="115" t="s">
        <v>2784</v>
      </c>
      <c r="D381" s="173"/>
      <c r="E381" s="173"/>
      <c r="F381" s="58" t="str">
        <f t="shared" si="43"/>
        <v>-</v>
      </c>
      <c r="G381" s="53"/>
      <c r="H381" s="276"/>
      <c r="I381" s="53"/>
      <c r="J381" s="53"/>
      <c r="K381" s="53"/>
      <c r="L381" s="53"/>
      <c r="M381" s="53"/>
      <c r="N381" s="53"/>
      <c r="O381" s="53"/>
      <c r="P381" s="53"/>
      <c r="Q381" s="53"/>
      <c r="R381" s="53"/>
      <c r="S381" s="53"/>
      <c r="T381" s="53"/>
      <c r="U381" s="53"/>
      <c r="V381" s="53"/>
      <c r="W381" s="53"/>
    </row>
    <row r="382" spans="1:23" ht="12.75" customHeight="1" x14ac:dyDescent="0.2">
      <c r="A382" s="57" t="s">
        <v>2786</v>
      </c>
      <c r="B382" s="52" t="s">
        <v>2787</v>
      </c>
      <c r="C382" s="115" t="s">
        <v>2786</v>
      </c>
      <c r="D382" s="173"/>
      <c r="E382" s="173"/>
      <c r="F382" s="58" t="str">
        <f t="shared" si="43"/>
        <v>-</v>
      </c>
      <c r="G382" s="53"/>
      <c r="H382" s="276"/>
      <c r="I382" s="53"/>
      <c r="J382" s="53"/>
      <c r="K382" s="53"/>
      <c r="L382" s="53"/>
      <c r="M382" s="53"/>
      <c r="N382" s="53"/>
      <c r="O382" s="53"/>
      <c r="P382" s="53"/>
      <c r="Q382" s="53"/>
      <c r="R382" s="53"/>
      <c r="S382" s="53"/>
      <c r="T382" s="53"/>
      <c r="U382" s="53"/>
      <c r="V382" s="53"/>
      <c r="W382" s="53"/>
    </row>
    <row r="383" spans="1:23" ht="12.75" customHeight="1" x14ac:dyDescent="0.2">
      <c r="A383" s="57" t="s">
        <v>2788</v>
      </c>
      <c r="B383" s="52" t="s">
        <v>2789</v>
      </c>
      <c r="C383" s="115" t="s">
        <v>2788</v>
      </c>
      <c r="D383" s="173"/>
      <c r="E383" s="173"/>
      <c r="F383" s="58" t="str">
        <f t="shared" si="43"/>
        <v>-</v>
      </c>
      <c r="G383" s="53"/>
      <c r="H383" s="276"/>
      <c r="I383" s="53"/>
      <c r="J383" s="53"/>
      <c r="K383" s="53"/>
      <c r="L383" s="53"/>
      <c r="M383" s="53"/>
      <c r="N383" s="53"/>
      <c r="O383" s="53"/>
      <c r="P383" s="53"/>
      <c r="Q383" s="53"/>
      <c r="R383" s="53"/>
      <c r="S383" s="53"/>
      <c r="T383" s="53"/>
      <c r="U383" s="53"/>
      <c r="V383" s="53"/>
      <c r="W383" s="53"/>
    </row>
    <row r="384" spans="1:23" ht="12.75" customHeight="1" x14ac:dyDescent="0.2">
      <c r="A384" s="57" t="s">
        <v>2790</v>
      </c>
      <c r="B384" s="52" t="s">
        <v>2791</v>
      </c>
      <c r="C384" s="115" t="s">
        <v>2790</v>
      </c>
      <c r="D384" s="173"/>
      <c r="E384" s="173"/>
      <c r="F384" s="58" t="str">
        <f t="shared" si="43"/>
        <v>-</v>
      </c>
      <c r="G384" s="53"/>
      <c r="H384" s="276"/>
      <c r="I384" s="53"/>
      <c r="J384" s="53"/>
      <c r="K384" s="53"/>
      <c r="L384" s="53"/>
      <c r="M384" s="53"/>
      <c r="N384" s="53"/>
      <c r="O384" s="53"/>
      <c r="P384" s="53"/>
      <c r="Q384" s="53"/>
      <c r="R384" s="53"/>
      <c r="S384" s="53"/>
      <c r="T384" s="53"/>
      <c r="U384" s="53"/>
      <c r="V384" s="53"/>
      <c r="W384" s="53"/>
    </row>
    <row r="385" spans="1:23" ht="12.75" customHeight="1" x14ac:dyDescent="0.2">
      <c r="A385" s="57" t="s">
        <v>2792</v>
      </c>
      <c r="B385" s="52" t="s">
        <v>2793</v>
      </c>
      <c r="C385" s="115" t="s">
        <v>2792</v>
      </c>
      <c r="D385" s="173"/>
      <c r="E385" s="173"/>
      <c r="F385" s="58" t="str">
        <f t="shared" si="43"/>
        <v>-</v>
      </c>
      <c r="G385" s="53"/>
      <c r="H385" s="276"/>
      <c r="I385" s="53"/>
      <c r="J385" s="53"/>
      <c r="K385" s="53"/>
      <c r="L385" s="53"/>
      <c r="M385" s="53"/>
      <c r="N385" s="53"/>
      <c r="O385" s="53"/>
      <c r="P385" s="53"/>
      <c r="Q385" s="53"/>
      <c r="R385" s="53"/>
      <c r="S385" s="53"/>
      <c r="T385" s="53"/>
      <c r="U385" s="53"/>
      <c r="V385" s="53"/>
      <c r="W385" s="53"/>
    </row>
    <row r="386" spans="1:23" ht="12.75" customHeight="1" x14ac:dyDescent="0.2">
      <c r="A386" s="57" t="s">
        <v>2794</v>
      </c>
      <c r="B386" s="163" t="s">
        <v>2795</v>
      </c>
      <c r="C386" s="115" t="s">
        <v>2794</v>
      </c>
      <c r="D386" s="173"/>
      <c r="E386" s="173"/>
      <c r="F386" s="58" t="str">
        <f t="shared" si="43"/>
        <v>-</v>
      </c>
      <c r="G386" s="53"/>
      <c r="H386" s="276"/>
      <c r="I386" s="53"/>
      <c r="J386" s="53"/>
      <c r="K386" s="53"/>
      <c r="L386" s="53"/>
      <c r="M386" s="53"/>
      <c r="N386" s="53"/>
      <c r="O386" s="53"/>
      <c r="P386" s="53"/>
      <c r="Q386" s="53"/>
      <c r="R386" s="53"/>
      <c r="S386" s="53"/>
      <c r="T386" s="53"/>
      <c r="U386" s="53"/>
      <c r="V386" s="53"/>
      <c r="W386" s="53"/>
    </row>
    <row r="387" spans="1:23" ht="12" x14ac:dyDescent="0.2">
      <c r="A387" s="57" t="s">
        <v>2796</v>
      </c>
      <c r="B387" s="163" t="s">
        <v>2797</v>
      </c>
      <c r="C387" s="115" t="s">
        <v>2796</v>
      </c>
      <c r="D387" s="173"/>
      <c r="E387" s="173"/>
      <c r="F387" s="58" t="str">
        <f t="shared" si="43"/>
        <v>-</v>
      </c>
      <c r="G387" s="53"/>
      <c r="H387" s="276"/>
      <c r="I387" s="53"/>
      <c r="J387" s="53"/>
      <c r="K387" s="53"/>
      <c r="L387" s="53"/>
      <c r="M387" s="53"/>
      <c r="N387" s="53"/>
      <c r="O387" s="53"/>
      <c r="P387" s="53"/>
      <c r="Q387" s="53"/>
      <c r="R387" s="53"/>
      <c r="S387" s="53"/>
      <c r="T387" s="53"/>
      <c r="U387" s="53"/>
      <c r="V387" s="53"/>
      <c r="W387" s="53"/>
    </row>
    <row r="388" spans="1:23" ht="12.75" customHeight="1" x14ac:dyDescent="0.2">
      <c r="A388" s="57" t="s">
        <v>2798</v>
      </c>
      <c r="B388" s="163" t="s">
        <v>2799</v>
      </c>
      <c r="C388" s="115" t="s">
        <v>2798</v>
      </c>
      <c r="D388" s="173"/>
      <c r="E388" s="173"/>
      <c r="F388" s="58" t="str">
        <f t="shared" si="43"/>
        <v>-</v>
      </c>
      <c r="G388" s="53"/>
      <c r="H388" s="276"/>
      <c r="I388" s="53"/>
      <c r="J388" s="53"/>
      <c r="K388" s="53"/>
      <c r="L388" s="53"/>
      <c r="M388" s="53"/>
      <c r="N388" s="53"/>
      <c r="O388" s="53"/>
      <c r="P388" s="53"/>
      <c r="Q388" s="53"/>
      <c r="R388" s="53"/>
      <c r="S388" s="53"/>
      <c r="T388" s="53"/>
      <c r="U388" s="53"/>
      <c r="V388" s="53"/>
      <c r="W388" s="53"/>
    </row>
    <row r="389" spans="1:23" ht="12.75" customHeight="1" x14ac:dyDescent="0.2">
      <c r="A389" s="57" t="s">
        <v>2800</v>
      </c>
      <c r="B389" s="163" t="s">
        <v>2801</v>
      </c>
      <c r="C389" s="115" t="s">
        <v>2800</v>
      </c>
      <c r="D389" s="173"/>
      <c r="E389" s="173"/>
      <c r="F389" s="58" t="str">
        <f t="shared" si="43"/>
        <v>-</v>
      </c>
      <c r="G389" s="53"/>
      <c r="H389" s="276"/>
      <c r="I389" s="53"/>
      <c r="J389" s="53"/>
      <c r="K389" s="53"/>
      <c r="L389" s="53"/>
      <c r="M389" s="53"/>
      <c r="N389" s="53"/>
      <c r="O389" s="53"/>
      <c r="P389" s="53"/>
      <c r="Q389" s="53"/>
      <c r="R389" s="53"/>
      <c r="S389" s="53"/>
      <c r="T389" s="53"/>
      <c r="U389" s="53"/>
      <c r="V389" s="53"/>
      <c r="W389" s="53"/>
    </row>
    <row r="390" spans="1:23" ht="12.75" customHeight="1" x14ac:dyDescent="0.2">
      <c r="A390" s="245" t="s">
        <v>2802</v>
      </c>
      <c r="B390" s="246" t="s">
        <v>2803</v>
      </c>
      <c r="C390" s="247" t="s">
        <v>2802</v>
      </c>
      <c r="D390" s="248"/>
      <c r="E390" s="248"/>
      <c r="F390" s="229" t="str">
        <f t="shared" si="43"/>
        <v>-</v>
      </c>
      <c r="G390" s="53"/>
      <c r="H390" s="276"/>
      <c r="I390" s="53"/>
      <c r="J390" s="53"/>
      <c r="K390" s="53"/>
      <c r="L390" s="53"/>
      <c r="M390" s="53"/>
      <c r="N390" s="53"/>
      <c r="O390" s="53"/>
      <c r="P390" s="53"/>
      <c r="Q390" s="53"/>
      <c r="R390" s="53"/>
      <c r="S390" s="53"/>
      <c r="T390" s="53"/>
      <c r="U390" s="53"/>
      <c r="V390" s="53"/>
      <c r="W390" s="53"/>
    </row>
    <row r="391" spans="1:23" ht="12.75" customHeight="1" x14ac:dyDescent="0.2">
      <c r="A391" s="245" t="s">
        <v>2804</v>
      </c>
      <c r="B391" s="246" t="s">
        <v>2805</v>
      </c>
      <c r="C391" s="247" t="s">
        <v>2804</v>
      </c>
      <c r="D391" s="248"/>
      <c r="E391" s="248"/>
      <c r="F391" s="229" t="str">
        <f t="shared" si="43"/>
        <v>-</v>
      </c>
      <c r="G391" s="53"/>
      <c r="H391" s="276"/>
      <c r="I391" s="53"/>
      <c r="J391" s="53"/>
      <c r="K391" s="53"/>
      <c r="L391" s="53"/>
      <c r="M391" s="53"/>
      <c r="N391" s="53"/>
      <c r="O391" s="53"/>
      <c r="P391" s="53"/>
      <c r="Q391" s="53"/>
      <c r="R391" s="53"/>
      <c r="S391" s="53"/>
      <c r="T391" s="53"/>
      <c r="U391" s="53"/>
      <c r="V391" s="53"/>
      <c r="W391" s="53"/>
    </row>
    <row r="392" spans="1:23" ht="12.75" customHeight="1" x14ac:dyDescent="0.2">
      <c r="A392" s="245" t="s">
        <v>2806</v>
      </c>
      <c r="B392" s="246" t="s">
        <v>2807</v>
      </c>
      <c r="C392" s="247" t="s">
        <v>2806</v>
      </c>
      <c r="D392" s="248"/>
      <c r="E392" s="248"/>
      <c r="F392" s="229" t="str">
        <f t="shared" si="43"/>
        <v>-</v>
      </c>
      <c r="G392" s="53"/>
      <c r="H392" s="276"/>
      <c r="I392" s="53"/>
      <c r="J392" s="53"/>
      <c r="K392" s="53"/>
      <c r="L392" s="53"/>
      <c r="M392" s="53"/>
      <c r="N392" s="53"/>
      <c r="O392" s="53"/>
      <c r="P392" s="53"/>
      <c r="Q392" s="53"/>
      <c r="R392" s="53"/>
      <c r="S392" s="53"/>
      <c r="T392" s="53"/>
      <c r="U392" s="53"/>
      <c r="V392" s="53"/>
      <c r="W392" s="53"/>
    </row>
    <row r="393" spans="1:23" ht="24" x14ac:dyDescent="0.2">
      <c r="A393" s="245" t="s">
        <v>2808</v>
      </c>
      <c r="B393" s="246" t="s">
        <v>2809</v>
      </c>
      <c r="C393" s="247" t="s">
        <v>2808</v>
      </c>
      <c r="D393" s="248"/>
      <c r="E393" s="248"/>
      <c r="F393" s="229" t="str">
        <f t="shared" si="43"/>
        <v>-</v>
      </c>
      <c r="G393" s="53"/>
      <c r="H393" s="276"/>
      <c r="I393" s="53"/>
      <c r="J393" s="53"/>
      <c r="K393" s="53"/>
      <c r="L393" s="53"/>
      <c r="M393" s="53"/>
      <c r="N393" s="53"/>
      <c r="O393" s="53"/>
      <c r="P393" s="53"/>
      <c r="Q393" s="53"/>
      <c r="R393" s="53"/>
      <c r="S393" s="53"/>
      <c r="T393" s="53"/>
      <c r="U393" s="53"/>
      <c r="V393" s="53"/>
      <c r="W393" s="53"/>
    </row>
    <row r="394" spans="1:23" ht="12.75" customHeight="1" x14ac:dyDescent="0.2">
      <c r="A394" s="245" t="s">
        <v>2810</v>
      </c>
      <c r="B394" s="246" t="s">
        <v>2811</v>
      </c>
      <c r="C394" s="247" t="s">
        <v>2810</v>
      </c>
      <c r="D394" s="248"/>
      <c r="E394" s="248"/>
      <c r="F394" s="229" t="str">
        <f t="shared" si="43"/>
        <v>-</v>
      </c>
      <c r="G394" s="53"/>
      <c r="H394" s="276"/>
      <c r="I394" s="53"/>
      <c r="J394" s="53"/>
      <c r="K394" s="53"/>
      <c r="L394" s="53"/>
      <c r="M394" s="53"/>
      <c r="N394" s="53"/>
      <c r="O394" s="53"/>
      <c r="P394" s="53"/>
      <c r="Q394" s="53"/>
      <c r="R394" s="53"/>
      <c r="S394" s="53"/>
      <c r="T394" s="53"/>
      <c r="U394" s="53"/>
      <c r="V394" s="53"/>
      <c r="W394" s="53"/>
    </row>
    <row r="395" spans="1:23" ht="24" x14ac:dyDescent="0.2">
      <c r="A395" s="245" t="s">
        <v>2812</v>
      </c>
      <c r="B395" s="246" t="s">
        <v>2813</v>
      </c>
      <c r="C395" s="247" t="s">
        <v>2812</v>
      </c>
      <c r="D395" s="248"/>
      <c r="E395" s="248"/>
      <c r="F395" s="229" t="str">
        <f t="shared" si="43"/>
        <v>-</v>
      </c>
      <c r="G395" s="53"/>
      <c r="H395" s="276"/>
      <c r="I395" s="53"/>
      <c r="J395" s="53"/>
      <c r="K395" s="53"/>
      <c r="L395" s="53"/>
      <c r="M395" s="53"/>
      <c r="N395" s="53"/>
      <c r="O395" s="53"/>
      <c r="P395" s="53"/>
      <c r="Q395" s="53"/>
      <c r="R395" s="53"/>
      <c r="S395" s="53"/>
      <c r="T395" s="53"/>
      <c r="U395" s="53"/>
      <c r="V395" s="53"/>
      <c r="W395" s="53"/>
    </row>
    <row r="396" spans="1:23" ht="12.75" customHeight="1" x14ac:dyDescent="0.2">
      <c r="A396" s="143" t="s">
        <v>2814</v>
      </c>
      <c r="B396" s="73" t="s">
        <v>2815</v>
      </c>
      <c r="C396" s="221" t="s">
        <v>2814</v>
      </c>
      <c r="D396" s="174"/>
      <c r="E396" s="244"/>
      <c r="F396" s="249" t="str">
        <f t="shared" si="43"/>
        <v>-</v>
      </c>
      <c r="G396" s="53"/>
      <c r="H396" s="276"/>
      <c r="I396" s="53"/>
      <c r="J396" s="53"/>
      <c r="K396" s="53"/>
      <c r="L396" s="53"/>
      <c r="M396" s="53"/>
      <c r="N396" s="53"/>
      <c r="O396" s="53"/>
      <c r="P396" s="53"/>
      <c r="Q396" s="53"/>
      <c r="R396" s="53"/>
      <c r="S396" s="53"/>
      <c r="T396" s="53"/>
      <c r="U396" s="53"/>
      <c r="V396" s="53"/>
      <c r="W396" s="53"/>
    </row>
    <row r="397" spans="1:23" ht="15" customHeight="1" x14ac:dyDescent="0.2">
      <c r="A397" s="148"/>
      <c r="B397" s="167"/>
      <c r="C397" s="149"/>
      <c r="D397" s="56"/>
      <c r="E397" s="56"/>
      <c r="F397" s="56"/>
      <c r="G397" s="53"/>
      <c r="H397" s="276"/>
      <c r="I397" s="53"/>
      <c r="J397" s="53"/>
      <c r="K397" s="53"/>
      <c r="L397" s="53"/>
      <c r="M397" s="53"/>
      <c r="N397" s="53"/>
      <c r="O397" s="53"/>
      <c r="P397" s="53"/>
      <c r="Q397" s="53"/>
      <c r="R397" s="53"/>
      <c r="S397" s="53"/>
      <c r="T397" s="53"/>
      <c r="U397" s="53"/>
      <c r="V397" s="53"/>
      <c r="W397" s="53"/>
    </row>
    <row r="398" spans="1:23" ht="15" customHeight="1" x14ac:dyDescent="0.2">
      <c r="A398" s="148"/>
      <c r="B398" s="167"/>
      <c r="C398" s="149"/>
      <c r="D398" s="56"/>
      <c r="E398" s="56"/>
      <c r="F398" s="56"/>
      <c r="G398" s="53"/>
      <c r="H398" s="276"/>
      <c r="I398" s="53"/>
      <c r="J398" s="53"/>
      <c r="K398" s="53"/>
      <c r="L398" s="53"/>
      <c r="M398" s="53"/>
      <c r="N398" s="53"/>
      <c r="O398" s="53"/>
      <c r="P398" s="53"/>
      <c r="Q398" s="53"/>
      <c r="R398" s="53"/>
      <c r="S398" s="53"/>
      <c r="T398" s="53"/>
      <c r="U398" s="53"/>
      <c r="V398" s="53"/>
      <c r="W398" s="53"/>
    </row>
    <row r="399" spans="1:23" ht="15" customHeight="1" x14ac:dyDescent="0.2">
      <c r="A399" s="148"/>
      <c r="B399" s="167"/>
      <c r="C399" s="149"/>
      <c r="D399" s="56"/>
      <c r="E399" s="56"/>
      <c r="F399" s="56"/>
      <c r="G399" s="53"/>
      <c r="H399" s="276"/>
      <c r="I399" s="53"/>
      <c r="J399" s="53"/>
      <c r="K399" s="53"/>
      <c r="L399" s="53"/>
      <c r="M399" s="53"/>
      <c r="N399" s="53"/>
      <c r="O399" s="53"/>
      <c r="P399" s="53"/>
      <c r="Q399" s="53"/>
      <c r="R399" s="53"/>
      <c r="S399" s="53"/>
      <c r="T399" s="53"/>
      <c r="U399" s="53"/>
      <c r="V399" s="53"/>
      <c r="W399" s="53"/>
    </row>
    <row r="400" spans="1:23" ht="15" customHeight="1" x14ac:dyDescent="0.2">
      <c r="A400" s="148"/>
      <c r="B400" s="167"/>
      <c r="C400" s="149"/>
      <c r="D400" s="56"/>
      <c r="E400" s="56"/>
      <c r="F400" s="56"/>
      <c r="G400" s="53"/>
      <c r="H400" s="276"/>
      <c r="I400" s="53"/>
      <c r="J400" s="53"/>
      <c r="K400" s="53"/>
      <c r="L400" s="53"/>
      <c r="M400" s="53"/>
      <c r="N400" s="53"/>
      <c r="O400" s="53"/>
      <c r="P400" s="53"/>
      <c r="Q400" s="53"/>
      <c r="R400" s="53"/>
      <c r="S400" s="53"/>
      <c r="T400" s="53"/>
      <c r="U400" s="53"/>
      <c r="V400" s="53"/>
      <c r="W400" s="53"/>
    </row>
    <row r="401" spans="1:23" ht="15" customHeight="1" x14ac:dyDescent="0.2">
      <c r="A401" s="148"/>
      <c r="B401" s="167"/>
      <c r="C401" s="149"/>
      <c r="D401" s="56"/>
      <c r="E401" s="56"/>
      <c r="F401" s="56"/>
      <c r="G401" s="53"/>
      <c r="H401" s="276"/>
      <c r="I401" s="53"/>
      <c r="J401" s="53"/>
      <c r="K401" s="53"/>
      <c r="L401" s="53"/>
      <c r="M401" s="53"/>
      <c r="N401" s="53"/>
      <c r="O401" s="53"/>
      <c r="P401" s="53"/>
      <c r="Q401" s="53"/>
      <c r="R401" s="53"/>
      <c r="S401" s="53"/>
      <c r="T401" s="53"/>
      <c r="U401" s="53"/>
      <c r="V401" s="53"/>
      <c r="W401" s="53"/>
    </row>
    <row r="402" spans="1:23" ht="15" customHeight="1" x14ac:dyDescent="0.2">
      <c r="A402" s="148"/>
      <c r="B402" s="167"/>
      <c r="C402" s="149"/>
      <c r="D402" s="56"/>
      <c r="E402" s="56"/>
      <c r="F402" s="56"/>
      <c r="G402" s="53"/>
      <c r="H402" s="276"/>
      <c r="I402" s="53"/>
      <c r="J402" s="53"/>
      <c r="K402" s="53"/>
      <c r="L402" s="53"/>
      <c r="M402" s="53"/>
      <c r="N402" s="53"/>
      <c r="O402" s="53"/>
      <c r="P402" s="53"/>
      <c r="Q402" s="53"/>
      <c r="R402" s="53"/>
      <c r="S402" s="53"/>
      <c r="T402" s="53"/>
      <c r="U402" s="53"/>
      <c r="V402" s="53"/>
      <c r="W402" s="53"/>
    </row>
    <row r="403" spans="1:23" ht="15" customHeight="1" x14ac:dyDescent="0.2">
      <c r="A403" s="148"/>
      <c r="B403" s="167"/>
      <c r="C403" s="149"/>
      <c r="D403" s="56"/>
      <c r="E403" s="56"/>
      <c r="F403" s="56"/>
      <c r="G403" s="53"/>
      <c r="H403" s="276"/>
      <c r="I403" s="53"/>
      <c r="J403" s="53"/>
      <c r="K403" s="53"/>
      <c r="L403" s="53"/>
      <c r="M403" s="53"/>
      <c r="N403" s="53"/>
      <c r="O403" s="53"/>
      <c r="P403" s="53"/>
      <c r="Q403" s="53"/>
      <c r="R403" s="53"/>
      <c r="S403" s="53"/>
      <c r="T403" s="53"/>
      <c r="U403" s="53"/>
      <c r="V403" s="53"/>
      <c r="W403" s="53"/>
    </row>
    <row r="404" spans="1:23" ht="15" customHeight="1" x14ac:dyDescent="0.2">
      <c r="A404" s="148"/>
      <c r="B404" s="167"/>
      <c r="C404" s="149"/>
      <c r="D404" s="56"/>
      <c r="E404" s="56"/>
      <c r="F404" s="56"/>
      <c r="G404" s="53"/>
      <c r="H404" s="276"/>
      <c r="I404" s="53"/>
      <c r="J404" s="53"/>
      <c r="K404" s="53"/>
      <c r="L404" s="53"/>
      <c r="M404" s="53"/>
      <c r="N404" s="53"/>
      <c r="O404" s="53"/>
      <c r="P404" s="53"/>
      <c r="Q404" s="53"/>
      <c r="R404" s="53"/>
      <c r="S404" s="53"/>
      <c r="T404" s="53"/>
      <c r="U404" s="53"/>
      <c r="V404" s="53"/>
      <c r="W404" s="53"/>
    </row>
    <row r="405" spans="1:23" ht="15" customHeight="1" x14ac:dyDescent="0.2">
      <c r="A405" s="148"/>
      <c r="B405" s="167"/>
      <c r="C405" s="149"/>
      <c r="D405" s="56"/>
      <c r="E405" s="56"/>
      <c r="F405" s="56"/>
      <c r="G405" s="53"/>
      <c r="H405" s="276"/>
      <c r="I405" s="53"/>
      <c r="J405" s="53"/>
      <c r="K405" s="53"/>
      <c r="L405" s="53"/>
      <c r="M405" s="53"/>
      <c r="N405" s="53"/>
      <c r="O405" s="53"/>
      <c r="P405" s="53"/>
      <c r="Q405" s="53"/>
      <c r="R405" s="53"/>
      <c r="S405" s="53"/>
      <c r="T405" s="53"/>
      <c r="U405" s="53"/>
      <c r="V405" s="53"/>
      <c r="W405" s="53"/>
    </row>
    <row r="406" spans="1:23" ht="15" customHeight="1" x14ac:dyDescent="0.2">
      <c r="A406" s="148"/>
      <c r="B406" s="167"/>
      <c r="C406" s="149"/>
      <c r="D406" s="56"/>
      <c r="E406" s="56"/>
      <c r="F406" s="56"/>
      <c r="G406" s="53"/>
      <c r="H406" s="276"/>
      <c r="I406" s="53"/>
      <c r="J406" s="53"/>
      <c r="K406" s="53"/>
      <c r="L406" s="53"/>
      <c r="M406" s="53"/>
      <c r="N406" s="53"/>
      <c r="O406" s="53"/>
      <c r="P406" s="53"/>
      <c r="Q406" s="53"/>
      <c r="R406" s="53"/>
      <c r="S406" s="53"/>
      <c r="T406" s="53"/>
      <c r="U406" s="53"/>
      <c r="V406" s="53"/>
      <c r="W406" s="53"/>
    </row>
    <row r="407" spans="1:23" ht="15" customHeight="1" x14ac:dyDescent="0.2">
      <c r="A407" s="148"/>
      <c r="B407" s="167"/>
      <c r="C407" s="149"/>
      <c r="D407" s="56"/>
      <c r="E407" s="56"/>
      <c r="F407" s="56"/>
      <c r="G407" s="53"/>
      <c r="H407" s="276"/>
      <c r="I407" s="53"/>
      <c r="J407" s="53"/>
      <c r="K407" s="53"/>
      <c r="L407" s="53"/>
      <c r="M407" s="53"/>
      <c r="N407" s="53"/>
      <c r="O407" s="53"/>
      <c r="P407" s="53"/>
      <c r="Q407" s="53"/>
      <c r="R407" s="53"/>
      <c r="S407" s="53"/>
      <c r="T407" s="53"/>
      <c r="U407" s="53"/>
      <c r="V407" s="53"/>
      <c r="W407" s="53"/>
    </row>
    <row r="408" spans="1:23" ht="15" customHeight="1" x14ac:dyDescent="0.2">
      <c r="A408" s="148"/>
      <c r="B408" s="167"/>
      <c r="C408" s="149"/>
      <c r="D408" s="56"/>
      <c r="E408" s="56"/>
      <c r="F408" s="56"/>
      <c r="G408" s="53"/>
      <c r="H408" s="276"/>
      <c r="I408" s="53"/>
      <c r="J408" s="53"/>
      <c r="K408" s="53"/>
      <c r="L408" s="53"/>
      <c r="M408" s="53"/>
      <c r="N408" s="53"/>
      <c r="O408" s="53"/>
      <c r="P408" s="53"/>
      <c r="Q408" s="53"/>
      <c r="R408" s="53"/>
      <c r="S408" s="53"/>
      <c r="T408" s="53"/>
      <c r="U408" s="53"/>
      <c r="V408" s="53"/>
      <c r="W408" s="53"/>
    </row>
    <row r="409" spans="1:23" ht="15" customHeight="1" x14ac:dyDescent="0.2">
      <c r="A409" s="148"/>
      <c r="B409" s="167"/>
      <c r="C409" s="149"/>
      <c r="D409" s="56"/>
      <c r="E409" s="56"/>
      <c r="F409" s="56"/>
      <c r="G409" s="53"/>
      <c r="H409" s="276"/>
      <c r="I409" s="53"/>
      <c r="J409" s="53"/>
      <c r="K409" s="53"/>
      <c r="L409" s="53"/>
      <c r="M409" s="53"/>
      <c r="N409" s="53"/>
      <c r="O409" s="53"/>
      <c r="P409" s="53"/>
      <c r="Q409" s="53"/>
      <c r="R409" s="53"/>
      <c r="S409" s="53"/>
      <c r="T409" s="53"/>
      <c r="U409" s="53"/>
      <c r="V409" s="53"/>
      <c r="W409" s="53"/>
    </row>
    <row r="410" spans="1:23" ht="15" customHeight="1" x14ac:dyDescent="0.2">
      <c r="A410" s="148"/>
      <c r="B410" s="167"/>
      <c r="C410" s="149"/>
      <c r="D410" s="56"/>
      <c r="E410" s="56"/>
      <c r="F410" s="56"/>
      <c r="G410" s="53"/>
      <c r="H410" s="276"/>
      <c r="I410" s="53"/>
      <c r="J410" s="53"/>
      <c r="K410" s="53"/>
      <c r="L410" s="53"/>
      <c r="M410" s="53"/>
      <c r="N410" s="53"/>
      <c r="O410" s="53"/>
      <c r="P410" s="53"/>
      <c r="Q410" s="53"/>
      <c r="R410" s="53"/>
      <c r="S410" s="53"/>
      <c r="T410" s="53"/>
      <c r="U410" s="53"/>
      <c r="V410" s="53"/>
      <c r="W410" s="53"/>
    </row>
    <row r="411" spans="1:23" ht="15" customHeight="1" x14ac:dyDescent="0.2">
      <c r="A411" s="148"/>
      <c r="B411" s="167"/>
      <c r="C411" s="149"/>
      <c r="D411" s="56"/>
      <c r="E411" s="56"/>
      <c r="F411" s="56"/>
      <c r="G411" s="53"/>
      <c r="H411" s="276"/>
      <c r="I411" s="53"/>
      <c r="J411" s="53"/>
      <c r="K411" s="53"/>
      <c r="L411" s="53"/>
      <c r="M411" s="53"/>
      <c r="N411" s="53"/>
      <c r="O411" s="53"/>
      <c r="P411" s="53"/>
      <c r="Q411" s="53"/>
      <c r="R411" s="53"/>
      <c r="S411" s="53"/>
      <c r="T411" s="53"/>
      <c r="U411" s="53"/>
      <c r="V411" s="53"/>
      <c r="W411" s="53"/>
    </row>
    <row r="412" spans="1:23" ht="15" customHeight="1" x14ac:dyDescent="0.2">
      <c r="A412" s="148"/>
      <c r="B412" s="167"/>
      <c r="C412" s="149"/>
      <c r="D412" s="56"/>
      <c r="E412" s="56"/>
      <c r="F412" s="56"/>
      <c r="G412" s="53"/>
      <c r="H412" s="276"/>
      <c r="I412" s="53"/>
      <c r="J412" s="53"/>
      <c r="K412" s="53"/>
      <c r="L412" s="53"/>
      <c r="M412" s="53"/>
      <c r="N412" s="53"/>
      <c r="O412" s="53"/>
      <c r="P412" s="53"/>
      <c r="Q412" s="53"/>
      <c r="R412" s="53"/>
      <c r="S412" s="53"/>
      <c r="T412" s="53"/>
      <c r="U412" s="53"/>
      <c r="V412" s="53"/>
      <c r="W412" s="53"/>
    </row>
    <row r="413" spans="1:23" ht="15" customHeight="1" x14ac:dyDescent="0.2">
      <c r="A413" s="148"/>
      <c r="B413" s="167"/>
      <c r="C413" s="149"/>
      <c r="D413" s="56"/>
      <c r="E413" s="56"/>
      <c r="F413" s="56"/>
      <c r="G413" s="53"/>
      <c r="H413" s="276"/>
      <c r="I413" s="53"/>
      <c r="J413" s="53"/>
      <c r="K413" s="53"/>
      <c r="L413" s="53"/>
      <c r="M413" s="53"/>
      <c r="N413" s="53"/>
      <c r="O413" s="53"/>
      <c r="P413" s="53"/>
      <c r="Q413" s="53"/>
      <c r="R413" s="53"/>
      <c r="S413" s="53"/>
      <c r="T413" s="53"/>
      <c r="U413" s="53"/>
      <c r="V413" s="53"/>
      <c r="W413" s="53"/>
    </row>
    <row r="414" spans="1:23" ht="15" customHeight="1" x14ac:dyDescent="0.2">
      <c r="A414" s="148"/>
      <c r="B414" s="167"/>
      <c r="C414" s="149"/>
      <c r="D414" s="56"/>
      <c r="E414" s="56"/>
      <c r="F414" s="56"/>
      <c r="G414" s="53"/>
      <c r="H414" s="276"/>
      <c r="I414" s="53"/>
      <c r="J414" s="53"/>
      <c r="K414" s="53"/>
      <c r="L414" s="53"/>
      <c r="M414" s="53"/>
      <c r="N414" s="53"/>
      <c r="O414" s="53"/>
      <c r="P414" s="53"/>
      <c r="Q414" s="53"/>
      <c r="R414" s="53"/>
      <c r="S414" s="53"/>
      <c r="T414" s="53"/>
      <c r="U414" s="53"/>
      <c r="V414" s="53"/>
      <c r="W414" s="53"/>
    </row>
    <row r="415" spans="1:23" ht="15" customHeight="1" x14ac:dyDescent="0.2">
      <c r="A415" s="148"/>
      <c r="B415" s="167"/>
      <c r="C415" s="149"/>
      <c r="D415" s="56"/>
      <c r="E415" s="56"/>
      <c r="F415" s="56"/>
      <c r="G415" s="53"/>
      <c r="H415" s="276"/>
      <c r="I415" s="53"/>
      <c r="J415" s="53"/>
      <c r="K415" s="53"/>
      <c r="L415" s="53"/>
      <c r="M415" s="53"/>
      <c r="N415" s="53"/>
      <c r="O415" s="53"/>
      <c r="P415" s="53"/>
      <c r="Q415" s="53"/>
      <c r="R415" s="53"/>
      <c r="S415" s="53"/>
      <c r="T415" s="53"/>
      <c r="U415" s="53"/>
      <c r="V415" s="53"/>
      <c r="W415" s="53"/>
    </row>
    <row r="416" spans="1:23" ht="15" customHeight="1" x14ac:dyDescent="0.2">
      <c r="A416" s="148"/>
      <c r="B416" s="167"/>
      <c r="C416" s="149"/>
      <c r="D416" s="56"/>
      <c r="E416" s="56"/>
      <c r="F416" s="56"/>
      <c r="G416" s="53"/>
      <c r="H416" s="276"/>
      <c r="I416" s="53"/>
      <c r="J416" s="53"/>
      <c r="K416" s="53"/>
      <c r="L416" s="53"/>
      <c r="M416" s="53"/>
      <c r="N416" s="53"/>
      <c r="O416" s="53"/>
      <c r="P416" s="53"/>
      <c r="Q416" s="53"/>
      <c r="R416" s="53"/>
      <c r="S416" s="53"/>
      <c r="T416" s="53"/>
      <c r="U416" s="53"/>
      <c r="V416" s="53"/>
      <c r="W416" s="53"/>
    </row>
    <row r="417" spans="1:23" ht="15" customHeight="1" x14ac:dyDescent="0.2">
      <c r="A417" s="148"/>
      <c r="B417" s="167"/>
      <c r="C417" s="149"/>
      <c r="D417" s="56"/>
      <c r="E417" s="56"/>
      <c r="F417" s="56"/>
      <c r="G417" s="53"/>
      <c r="H417" s="276"/>
      <c r="I417" s="53"/>
      <c r="J417" s="53"/>
      <c r="K417" s="53"/>
      <c r="L417" s="53"/>
      <c r="M417" s="53"/>
      <c r="N417" s="53"/>
      <c r="O417" s="53"/>
      <c r="P417" s="53"/>
      <c r="Q417" s="53"/>
      <c r="R417" s="53"/>
      <c r="S417" s="53"/>
      <c r="T417" s="53"/>
      <c r="U417" s="53"/>
      <c r="V417" s="53"/>
      <c r="W417" s="53"/>
    </row>
    <row r="418" spans="1:23" ht="15" customHeight="1" x14ac:dyDescent="0.2">
      <c r="A418" s="148"/>
      <c r="B418" s="167"/>
      <c r="C418" s="149"/>
      <c r="D418" s="56"/>
      <c r="E418" s="56"/>
      <c r="F418" s="56"/>
      <c r="G418" s="53"/>
      <c r="H418" s="276"/>
      <c r="I418" s="53"/>
      <c r="J418" s="53"/>
      <c r="K418" s="53"/>
      <c r="L418" s="53"/>
      <c r="M418" s="53"/>
      <c r="N418" s="53"/>
      <c r="O418" s="53"/>
      <c r="P418" s="53"/>
      <c r="Q418" s="53"/>
      <c r="R418" s="53"/>
      <c r="S418" s="53"/>
      <c r="T418" s="53"/>
      <c r="U418" s="53"/>
      <c r="V418" s="53"/>
      <c r="W418" s="53"/>
    </row>
    <row r="419" spans="1:23" ht="15" customHeight="1" x14ac:dyDescent="0.2">
      <c r="A419" s="148"/>
      <c r="B419" s="167"/>
      <c r="C419" s="149"/>
      <c r="D419" s="56"/>
      <c r="E419" s="56"/>
      <c r="F419" s="56"/>
      <c r="G419" s="53"/>
      <c r="H419" s="276"/>
      <c r="I419" s="53"/>
      <c r="J419" s="53"/>
      <c r="K419" s="53"/>
      <c r="L419" s="53"/>
      <c r="M419" s="53"/>
      <c r="N419" s="53"/>
      <c r="O419" s="53"/>
      <c r="P419" s="53"/>
      <c r="Q419" s="53"/>
      <c r="R419" s="53"/>
      <c r="S419" s="53"/>
      <c r="T419" s="53"/>
      <c r="U419" s="53"/>
      <c r="V419" s="53"/>
      <c r="W419" s="53"/>
    </row>
    <row r="420" spans="1:23" ht="15" customHeight="1" x14ac:dyDescent="0.2">
      <c r="A420" s="148"/>
      <c r="B420" s="167"/>
      <c r="C420" s="149"/>
      <c r="D420" s="56"/>
      <c r="E420" s="56"/>
      <c r="F420" s="56"/>
      <c r="G420" s="53"/>
      <c r="H420" s="276"/>
      <c r="I420" s="53"/>
      <c r="J420" s="53"/>
      <c r="K420" s="53"/>
      <c r="L420" s="53"/>
      <c r="M420" s="53"/>
      <c r="N420" s="53"/>
      <c r="O420" s="53"/>
      <c r="P420" s="53"/>
      <c r="Q420" s="53"/>
      <c r="R420" s="53"/>
      <c r="S420" s="53"/>
      <c r="T420" s="53"/>
      <c r="U420" s="53"/>
      <c r="V420" s="53"/>
      <c r="W420" s="53"/>
    </row>
    <row r="421" spans="1:23" ht="15" customHeight="1" x14ac:dyDescent="0.2">
      <c r="A421" s="148"/>
      <c r="B421" s="167"/>
      <c r="C421" s="149"/>
      <c r="D421" s="56"/>
      <c r="E421" s="56"/>
      <c r="F421" s="56"/>
      <c r="G421" s="53"/>
      <c r="H421" s="276"/>
      <c r="I421" s="53"/>
      <c r="J421" s="53"/>
      <c r="K421" s="53"/>
      <c r="L421" s="53"/>
      <c r="M421" s="53"/>
      <c r="N421" s="53"/>
      <c r="O421" s="53"/>
      <c r="P421" s="53"/>
      <c r="Q421" s="53"/>
      <c r="R421" s="53"/>
      <c r="S421" s="53"/>
      <c r="T421" s="53"/>
      <c r="U421" s="53"/>
      <c r="V421" s="53"/>
      <c r="W421" s="53"/>
    </row>
    <row r="422" spans="1:23" ht="15" customHeight="1" x14ac:dyDescent="0.2">
      <c r="A422" s="148"/>
      <c r="B422" s="167"/>
      <c r="C422" s="149"/>
      <c r="D422" s="56"/>
      <c r="E422" s="56"/>
      <c r="F422" s="56"/>
      <c r="G422" s="53"/>
      <c r="H422" s="276"/>
      <c r="I422" s="53"/>
      <c r="J422" s="53"/>
      <c r="K422" s="53"/>
      <c r="L422" s="53"/>
      <c r="M422" s="53"/>
      <c r="N422" s="53"/>
      <c r="O422" s="53"/>
      <c r="P422" s="53"/>
      <c r="Q422" s="53"/>
      <c r="R422" s="53"/>
      <c r="S422" s="53"/>
      <c r="T422" s="53"/>
      <c r="U422" s="53"/>
      <c r="V422" s="53"/>
      <c r="W422" s="53"/>
    </row>
    <row r="423" spans="1:23" ht="15" customHeight="1" x14ac:dyDescent="0.2">
      <c r="A423" s="148"/>
      <c r="B423" s="167"/>
      <c r="C423" s="149"/>
      <c r="D423" s="56"/>
      <c r="E423" s="56"/>
      <c r="F423" s="56"/>
      <c r="G423" s="53"/>
      <c r="H423" s="276"/>
      <c r="I423" s="53"/>
      <c r="J423" s="53"/>
      <c r="K423" s="53"/>
      <c r="L423" s="53"/>
      <c r="M423" s="53"/>
      <c r="N423" s="53"/>
      <c r="O423" s="53"/>
      <c r="P423" s="53"/>
      <c r="Q423" s="53"/>
      <c r="R423" s="53"/>
      <c r="S423" s="53"/>
      <c r="T423" s="53"/>
      <c r="U423" s="53"/>
      <c r="V423" s="53"/>
      <c r="W423" s="53"/>
    </row>
    <row r="424" spans="1:23" ht="15" customHeight="1" x14ac:dyDescent="0.2">
      <c r="A424" s="148"/>
      <c r="B424" s="167"/>
      <c r="C424" s="149"/>
      <c r="D424" s="56"/>
      <c r="E424" s="56"/>
      <c r="F424" s="56"/>
      <c r="G424" s="53"/>
      <c r="H424" s="276"/>
      <c r="I424" s="53"/>
      <c r="J424" s="53"/>
      <c r="K424" s="53"/>
      <c r="L424" s="53"/>
      <c r="M424" s="53"/>
      <c r="N424" s="53"/>
      <c r="O424" s="53"/>
      <c r="P424" s="53"/>
      <c r="Q424" s="53"/>
      <c r="R424" s="53"/>
      <c r="S424" s="53"/>
      <c r="T424" s="53"/>
      <c r="U424" s="53"/>
      <c r="V424" s="53"/>
      <c r="W424" s="53"/>
    </row>
    <row r="425" spans="1:23" ht="15" customHeight="1" x14ac:dyDescent="0.2">
      <c r="A425" s="148"/>
      <c r="B425" s="167"/>
      <c r="C425" s="149"/>
      <c r="D425" s="56"/>
      <c r="E425" s="56"/>
      <c r="F425" s="56"/>
      <c r="G425" s="53"/>
      <c r="H425" s="276"/>
      <c r="I425" s="53"/>
      <c r="J425" s="53"/>
      <c r="K425" s="53"/>
      <c r="L425" s="53"/>
      <c r="M425" s="53"/>
      <c r="N425" s="53"/>
      <c r="O425" s="53"/>
      <c r="P425" s="53"/>
      <c r="Q425" s="53"/>
      <c r="R425" s="53"/>
      <c r="S425" s="53"/>
      <c r="T425" s="53"/>
      <c r="U425" s="53"/>
      <c r="V425" s="53"/>
      <c r="W425" s="53"/>
    </row>
    <row r="426" spans="1:23" ht="15" customHeight="1" x14ac:dyDescent="0.2">
      <c r="A426" s="148"/>
      <c r="B426" s="167"/>
      <c r="C426" s="149"/>
      <c r="D426" s="56"/>
      <c r="E426" s="56"/>
      <c r="F426" s="56"/>
      <c r="G426" s="53"/>
      <c r="H426" s="276"/>
      <c r="I426" s="53"/>
      <c r="J426" s="53"/>
      <c r="K426" s="53"/>
      <c r="L426" s="53"/>
      <c r="M426" s="53"/>
      <c r="N426" s="53"/>
      <c r="O426" s="53"/>
      <c r="P426" s="53"/>
      <c r="Q426" s="53"/>
      <c r="R426" s="53"/>
      <c r="S426" s="53"/>
      <c r="T426" s="53"/>
      <c r="U426" s="53"/>
      <c r="V426" s="53"/>
      <c r="W426" s="53"/>
    </row>
    <row r="427" spans="1:23" ht="15" customHeight="1" x14ac:dyDescent="0.2">
      <c r="A427" s="148"/>
      <c r="B427" s="167"/>
      <c r="C427" s="149"/>
      <c r="D427" s="56"/>
      <c r="E427" s="56"/>
      <c r="F427" s="56"/>
      <c r="G427" s="53"/>
      <c r="H427" s="276"/>
      <c r="I427" s="53"/>
      <c r="J427" s="53"/>
      <c r="K427" s="53"/>
      <c r="L427" s="53"/>
      <c r="M427" s="53"/>
      <c r="N427" s="53"/>
      <c r="O427" s="53"/>
      <c r="P427" s="53"/>
      <c r="Q427" s="53"/>
      <c r="R427" s="53"/>
      <c r="S427" s="53"/>
      <c r="T427" s="53"/>
      <c r="U427" s="53"/>
      <c r="V427" s="53"/>
      <c r="W427" s="53"/>
    </row>
    <row r="428" spans="1:23" ht="15" customHeight="1" x14ac:dyDescent="0.2">
      <c r="A428" s="148"/>
      <c r="B428" s="167"/>
      <c r="C428" s="149"/>
      <c r="D428" s="56"/>
      <c r="E428" s="56"/>
      <c r="F428" s="56"/>
      <c r="G428" s="53"/>
      <c r="H428" s="276"/>
      <c r="I428" s="53"/>
      <c r="J428" s="53"/>
      <c r="K428" s="53"/>
      <c r="L428" s="53"/>
      <c r="M428" s="53"/>
      <c r="N428" s="53"/>
      <c r="O428" s="53"/>
      <c r="P428" s="53"/>
      <c r="Q428" s="53"/>
      <c r="R428" s="53"/>
      <c r="S428" s="53"/>
      <c r="T428" s="53"/>
      <c r="U428" s="53"/>
      <c r="V428" s="53"/>
      <c r="W428" s="53"/>
    </row>
    <row r="429" spans="1:23" ht="15" customHeight="1" x14ac:dyDescent="0.2">
      <c r="A429" s="148"/>
      <c r="B429" s="167"/>
      <c r="C429" s="149"/>
      <c r="D429" s="56"/>
      <c r="E429" s="56"/>
      <c r="F429" s="56"/>
      <c r="G429" s="53"/>
      <c r="H429" s="276"/>
      <c r="I429" s="53"/>
      <c r="J429" s="53"/>
      <c r="K429" s="53"/>
      <c r="L429" s="53"/>
      <c r="M429" s="53"/>
      <c r="N429" s="53"/>
      <c r="O429" s="53"/>
      <c r="P429" s="53"/>
      <c r="Q429" s="53"/>
      <c r="R429" s="53"/>
      <c r="S429" s="53"/>
      <c r="T429" s="53"/>
      <c r="U429" s="53"/>
      <c r="V429" s="53"/>
      <c r="W429" s="53"/>
    </row>
    <row r="430" spans="1:23" ht="15" customHeight="1" x14ac:dyDescent="0.2">
      <c r="A430" s="148"/>
      <c r="B430" s="167"/>
      <c r="C430" s="149"/>
      <c r="D430" s="56"/>
      <c r="E430" s="56"/>
      <c r="F430" s="56"/>
      <c r="G430" s="53"/>
      <c r="H430" s="276"/>
      <c r="I430" s="53"/>
      <c r="J430" s="53"/>
      <c r="K430" s="53"/>
      <c r="L430" s="53"/>
      <c r="M430" s="53"/>
      <c r="N430" s="53"/>
      <c r="O430" s="53"/>
      <c r="P430" s="53"/>
      <c r="Q430" s="53"/>
      <c r="R430" s="53"/>
      <c r="S430" s="53"/>
      <c r="T430" s="53"/>
      <c r="U430" s="53"/>
      <c r="V430" s="53"/>
      <c r="W430" s="53"/>
    </row>
    <row r="431" spans="1:23" ht="15" customHeight="1" x14ac:dyDescent="0.2">
      <c r="A431" s="148"/>
      <c r="B431" s="167"/>
      <c r="C431" s="149"/>
      <c r="D431" s="56"/>
      <c r="E431" s="56"/>
      <c r="F431" s="56"/>
      <c r="G431" s="53"/>
      <c r="H431" s="276"/>
      <c r="I431" s="53"/>
      <c r="J431" s="53"/>
      <c r="K431" s="53"/>
      <c r="L431" s="53"/>
      <c r="M431" s="53"/>
      <c r="N431" s="53"/>
      <c r="O431" s="53"/>
      <c r="P431" s="53"/>
      <c r="Q431" s="53"/>
      <c r="R431" s="53"/>
      <c r="S431" s="53"/>
      <c r="T431" s="53"/>
      <c r="U431" s="53"/>
      <c r="V431" s="53"/>
      <c r="W431" s="53"/>
    </row>
    <row r="432" spans="1:23" ht="15" customHeight="1" x14ac:dyDescent="0.2">
      <c r="A432" s="148"/>
      <c r="B432" s="167"/>
      <c r="C432" s="149"/>
      <c r="D432" s="56"/>
      <c r="E432" s="56"/>
      <c r="F432" s="56"/>
      <c r="G432" s="53"/>
      <c r="H432" s="276"/>
      <c r="I432" s="53"/>
      <c r="J432" s="53"/>
      <c r="K432" s="53"/>
      <c r="L432" s="53"/>
      <c r="M432" s="53"/>
      <c r="N432" s="53"/>
      <c r="O432" s="53"/>
      <c r="P432" s="53"/>
      <c r="Q432" s="53"/>
      <c r="R432" s="53"/>
      <c r="S432" s="53"/>
      <c r="T432" s="53"/>
      <c r="U432" s="53"/>
      <c r="V432" s="53"/>
      <c r="W432" s="53"/>
    </row>
    <row r="433" spans="1:23" ht="15" customHeight="1" x14ac:dyDescent="0.2">
      <c r="A433" s="148"/>
      <c r="B433" s="167"/>
      <c r="C433" s="149"/>
      <c r="D433" s="56"/>
      <c r="E433" s="56"/>
      <c r="F433" s="56"/>
      <c r="G433" s="53"/>
      <c r="H433" s="276"/>
      <c r="I433" s="53"/>
      <c r="J433" s="53"/>
      <c r="K433" s="53"/>
      <c r="L433" s="53"/>
      <c r="M433" s="53"/>
      <c r="N433" s="53"/>
      <c r="O433" s="53"/>
      <c r="P433" s="53"/>
      <c r="Q433" s="53"/>
      <c r="R433" s="53"/>
      <c r="S433" s="53"/>
      <c r="T433" s="53"/>
      <c r="U433" s="53"/>
      <c r="V433" s="53"/>
      <c r="W433" s="53"/>
    </row>
    <row r="434" spans="1:23" ht="15" customHeight="1" x14ac:dyDescent="0.2">
      <c r="A434" s="148"/>
      <c r="B434" s="167"/>
      <c r="C434" s="149"/>
      <c r="D434" s="56"/>
      <c r="E434" s="56"/>
      <c r="F434" s="56"/>
      <c r="G434" s="53"/>
      <c r="H434" s="276"/>
      <c r="I434" s="53"/>
      <c r="J434" s="53"/>
      <c r="K434" s="53"/>
      <c r="L434" s="53"/>
      <c r="M434" s="53"/>
      <c r="N434" s="53"/>
      <c r="O434" s="53"/>
      <c r="P434" s="53"/>
      <c r="Q434" s="53"/>
      <c r="R434" s="53"/>
      <c r="S434" s="53"/>
      <c r="T434" s="53"/>
      <c r="U434" s="53"/>
      <c r="V434" s="53"/>
      <c r="W434" s="53"/>
    </row>
    <row r="435" spans="1:23" ht="15" customHeight="1" x14ac:dyDescent="0.2">
      <c r="A435" s="148"/>
      <c r="B435" s="167"/>
      <c r="C435" s="149"/>
      <c r="D435" s="56"/>
      <c r="E435" s="56"/>
      <c r="F435" s="56"/>
      <c r="G435" s="53"/>
      <c r="H435" s="276"/>
      <c r="I435" s="53"/>
      <c r="J435" s="53"/>
      <c r="K435" s="53"/>
      <c r="L435" s="53"/>
      <c r="M435" s="53"/>
      <c r="N435" s="53"/>
      <c r="O435" s="53"/>
      <c r="P435" s="53"/>
      <c r="Q435" s="53"/>
      <c r="R435" s="53"/>
      <c r="S435" s="53"/>
      <c r="T435" s="53"/>
      <c r="U435" s="53"/>
      <c r="V435" s="53"/>
      <c r="W435" s="53"/>
    </row>
    <row r="436" spans="1:23" ht="15" customHeight="1" x14ac:dyDescent="0.2">
      <c r="A436" s="148"/>
      <c r="B436" s="167"/>
      <c r="C436" s="149"/>
      <c r="D436" s="56"/>
      <c r="E436" s="56"/>
      <c r="F436" s="56"/>
      <c r="G436" s="53"/>
      <c r="H436" s="276"/>
      <c r="I436" s="53"/>
      <c r="J436" s="53"/>
      <c r="K436" s="53"/>
      <c r="L436" s="53"/>
      <c r="M436" s="53"/>
      <c r="N436" s="53"/>
      <c r="O436" s="53"/>
      <c r="P436" s="53"/>
      <c r="Q436" s="53"/>
      <c r="R436" s="53"/>
      <c r="S436" s="53"/>
      <c r="T436" s="53"/>
      <c r="U436" s="53"/>
      <c r="V436" s="53"/>
      <c r="W436" s="53"/>
    </row>
    <row r="437" spans="1:23" ht="15" customHeight="1" x14ac:dyDescent="0.2">
      <c r="A437" s="148"/>
      <c r="B437" s="167"/>
      <c r="C437" s="149"/>
      <c r="D437" s="56"/>
      <c r="E437" s="56"/>
      <c r="F437" s="56"/>
      <c r="G437" s="53"/>
      <c r="H437" s="276"/>
      <c r="I437" s="53"/>
      <c r="J437" s="53"/>
      <c r="K437" s="53"/>
      <c r="L437" s="53"/>
      <c r="M437" s="53"/>
      <c r="N437" s="53"/>
      <c r="O437" s="53"/>
      <c r="P437" s="53"/>
      <c r="Q437" s="53"/>
      <c r="R437" s="53"/>
      <c r="S437" s="53"/>
      <c r="T437" s="53"/>
      <c r="U437" s="53"/>
      <c r="V437" s="53"/>
      <c r="W437" s="53"/>
    </row>
    <row r="438" spans="1:23" ht="15" customHeight="1" x14ac:dyDescent="0.2">
      <c r="A438" s="148"/>
      <c r="B438" s="167"/>
      <c r="C438" s="149"/>
      <c r="D438" s="56"/>
      <c r="E438" s="56"/>
      <c r="F438" s="56"/>
      <c r="G438" s="53"/>
      <c r="H438" s="276"/>
      <c r="I438" s="53"/>
      <c r="J438" s="53"/>
      <c r="K438" s="53"/>
      <c r="L438" s="53"/>
      <c r="M438" s="53"/>
      <c r="N438" s="53"/>
      <c r="O438" s="53"/>
      <c r="P438" s="53"/>
      <c r="Q438" s="53"/>
      <c r="R438" s="53"/>
      <c r="S438" s="53"/>
      <c r="T438" s="53"/>
      <c r="U438" s="53"/>
      <c r="V438" s="53"/>
      <c r="W438" s="53"/>
    </row>
    <row r="439" spans="1:23" ht="15" customHeight="1" x14ac:dyDescent="0.2">
      <c r="A439" s="148"/>
      <c r="B439" s="167"/>
      <c r="C439" s="149"/>
      <c r="D439" s="56"/>
      <c r="E439" s="56"/>
      <c r="F439" s="56"/>
      <c r="G439" s="53"/>
      <c r="H439" s="276"/>
      <c r="I439" s="53"/>
      <c r="J439" s="53"/>
      <c r="K439" s="53"/>
      <c r="L439" s="53"/>
      <c r="M439" s="53"/>
      <c r="N439" s="53"/>
      <c r="O439" s="53"/>
      <c r="P439" s="53"/>
      <c r="Q439" s="53"/>
      <c r="R439" s="53"/>
      <c r="S439" s="53"/>
      <c r="T439" s="53"/>
      <c r="U439" s="53"/>
      <c r="V439" s="53"/>
      <c r="W439" s="53"/>
    </row>
    <row r="440" spans="1:23" ht="15" customHeight="1" x14ac:dyDescent="0.2">
      <c r="A440" s="148"/>
      <c r="B440" s="167"/>
      <c r="C440" s="149"/>
      <c r="D440" s="56"/>
      <c r="E440" s="56"/>
      <c r="F440" s="56"/>
      <c r="G440" s="53"/>
      <c r="H440" s="276"/>
      <c r="I440" s="53"/>
      <c r="J440" s="53"/>
      <c r="K440" s="53"/>
      <c r="L440" s="53"/>
      <c r="M440" s="53"/>
      <c r="N440" s="53"/>
      <c r="O440" s="53"/>
      <c r="P440" s="53"/>
      <c r="Q440" s="53"/>
      <c r="R440" s="53"/>
      <c r="S440" s="53"/>
      <c r="T440" s="53"/>
      <c r="U440" s="53"/>
      <c r="V440" s="53"/>
      <c r="W440" s="53"/>
    </row>
    <row r="441" spans="1:23" ht="15" customHeight="1" x14ac:dyDescent="0.2">
      <c r="A441" s="148"/>
      <c r="B441" s="167"/>
      <c r="C441" s="149"/>
      <c r="D441" s="56"/>
      <c r="E441" s="56"/>
      <c r="F441" s="56"/>
      <c r="G441" s="53"/>
      <c r="H441" s="276"/>
      <c r="I441" s="53"/>
      <c r="J441" s="53"/>
      <c r="K441" s="53"/>
      <c r="L441" s="53"/>
      <c r="M441" s="53"/>
      <c r="N441" s="53"/>
      <c r="O441" s="53"/>
      <c r="P441" s="53"/>
      <c r="Q441" s="53"/>
      <c r="R441" s="53"/>
      <c r="S441" s="53"/>
      <c r="T441" s="53"/>
      <c r="U441" s="53"/>
      <c r="V441" s="53"/>
      <c r="W441" s="53"/>
    </row>
    <row r="442" spans="1:23" ht="15" customHeight="1" x14ac:dyDescent="0.2">
      <c r="A442" s="148"/>
      <c r="B442" s="167"/>
      <c r="C442" s="149"/>
      <c r="D442" s="56"/>
      <c r="E442" s="56"/>
      <c r="F442" s="56"/>
      <c r="G442" s="53"/>
      <c r="H442" s="276"/>
      <c r="I442" s="53"/>
      <c r="J442" s="53"/>
      <c r="K442" s="53"/>
      <c r="L442" s="53"/>
      <c r="M442" s="53"/>
      <c r="N442" s="53"/>
      <c r="O442" s="53"/>
      <c r="P442" s="53"/>
      <c r="Q442" s="53"/>
      <c r="R442" s="53"/>
      <c r="S442" s="53"/>
      <c r="T442" s="53"/>
      <c r="U442" s="53"/>
      <c r="V442" s="53"/>
      <c r="W442" s="53"/>
    </row>
    <row r="443" spans="1:23" ht="15" customHeight="1" x14ac:dyDescent="0.2">
      <c r="A443" s="148"/>
      <c r="B443" s="167"/>
      <c r="C443" s="149"/>
      <c r="D443" s="56"/>
      <c r="E443" s="56"/>
      <c r="F443" s="56"/>
      <c r="G443" s="53"/>
      <c r="H443" s="276"/>
      <c r="I443" s="53"/>
      <c r="J443" s="53"/>
      <c r="K443" s="53"/>
      <c r="L443" s="53"/>
      <c r="M443" s="53"/>
      <c r="N443" s="53"/>
      <c r="O443" s="53"/>
      <c r="P443" s="53"/>
      <c r="Q443" s="53"/>
      <c r="R443" s="53"/>
      <c r="S443" s="53"/>
      <c r="T443" s="53"/>
      <c r="U443" s="53"/>
      <c r="V443" s="53"/>
      <c r="W443" s="53"/>
    </row>
    <row r="444" spans="1:23" ht="15" customHeight="1" x14ac:dyDescent="0.2">
      <c r="A444" s="148"/>
      <c r="B444" s="167"/>
      <c r="C444" s="149"/>
      <c r="D444" s="56"/>
      <c r="E444" s="56"/>
      <c r="F444" s="56"/>
      <c r="G444" s="53"/>
      <c r="H444" s="276"/>
      <c r="I444" s="53"/>
      <c r="J444" s="53"/>
      <c r="K444" s="53"/>
      <c r="L444" s="53"/>
      <c r="M444" s="53"/>
      <c r="N444" s="53"/>
      <c r="O444" s="53"/>
      <c r="P444" s="53"/>
      <c r="Q444" s="53"/>
      <c r="R444" s="53"/>
      <c r="S444" s="53"/>
      <c r="T444" s="53"/>
      <c r="U444" s="53"/>
      <c r="V444" s="53"/>
      <c r="W444" s="53"/>
    </row>
    <row r="445" spans="1:23" ht="15" customHeight="1" x14ac:dyDescent="0.2">
      <c r="A445" s="148"/>
      <c r="B445" s="167"/>
      <c r="C445" s="149"/>
      <c r="D445" s="56"/>
      <c r="E445" s="56"/>
      <c r="F445" s="56"/>
      <c r="G445" s="53"/>
      <c r="H445" s="276"/>
      <c r="I445" s="53"/>
      <c r="J445" s="53"/>
      <c r="K445" s="53"/>
      <c r="L445" s="53"/>
      <c r="M445" s="53"/>
      <c r="N445" s="53"/>
      <c r="O445" s="53"/>
      <c r="P445" s="53"/>
      <c r="Q445" s="53"/>
      <c r="R445" s="53"/>
      <c r="S445" s="53"/>
      <c r="T445" s="53"/>
      <c r="U445" s="53"/>
      <c r="V445" s="53"/>
      <c r="W445" s="53"/>
    </row>
    <row r="446" spans="1:23" ht="15" customHeight="1" x14ac:dyDescent="0.2">
      <c r="A446" s="148"/>
      <c r="B446" s="167"/>
      <c r="C446" s="149"/>
      <c r="D446" s="56"/>
      <c r="E446" s="56"/>
      <c r="F446" s="56"/>
      <c r="G446" s="53"/>
      <c r="H446" s="276"/>
      <c r="I446" s="53"/>
      <c r="J446" s="53"/>
      <c r="K446" s="53"/>
      <c r="L446" s="53"/>
      <c r="M446" s="53"/>
      <c r="N446" s="53"/>
      <c r="O446" s="53"/>
      <c r="P446" s="53"/>
      <c r="Q446" s="53"/>
      <c r="R446" s="53"/>
      <c r="S446" s="53"/>
      <c r="T446" s="53"/>
      <c r="U446" s="53"/>
      <c r="V446" s="53"/>
      <c r="W446" s="53"/>
    </row>
    <row r="447" spans="1:23" ht="15" customHeight="1" x14ac:dyDescent="0.2">
      <c r="A447" s="148"/>
      <c r="B447" s="167"/>
      <c r="C447" s="149"/>
      <c r="D447" s="56"/>
      <c r="E447" s="56"/>
      <c r="F447" s="56"/>
      <c r="G447" s="53"/>
      <c r="H447" s="276"/>
      <c r="I447" s="53"/>
      <c r="J447" s="53"/>
      <c r="K447" s="53"/>
      <c r="L447" s="53"/>
      <c r="M447" s="53"/>
      <c r="N447" s="53"/>
      <c r="O447" s="53"/>
      <c r="P447" s="53"/>
      <c r="Q447" s="53"/>
      <c r="R447" s="53"/>
      <c r="S447" s="53"/>
      <c r="T447" s="53"/>
      <c r="U447" s="53"/>
      <c r="V447" s="53"/>
      <c r="W447" s="53"/>
    </row>
    <row r="448" spans="1:23" ht="15" customHeight="1" x14ac:dyDescent="0.2">
      <c r="A448" s="148"/>
      <c r="B448" s="167"/>
      <c r="C448" s="149"/>
      <c r="D448" s="56"/>
      <c r="E448" s="56"/>
      <c r="F448" s="56"/>
      <c r="G448" s="53"/>
      <c r="H448" s="276"/>
      <c r="I448" s="53"/>
      <c r="J448" s="53"/>
      <c r="K448" s="53"/>
      <c r="L448" s="53"/>
      <c r="M448" s="53"/>
      <c r="N448" s="53"/>
      <c r="O448" s="53"/>
      <c r="P448" s="53"/>
      <c r="Q448" s="53"/>
      <c r="R448" s="53"/>
      <c r="S448" s="53"/>
      <c r="T448" s="53"/>
      <c r="U448" s="53"/>
      <c r="V448" s="53"/>
      <c r="W448" s="53"/>
    </row>
    <row r="449" spans="1:23" ht="15" customHeight="1" x14ac:dyDescent="0.2">
      <c r="A449" s="148"/>
      <c r="B449" s="167"/>
      <c r="C449" s="149"/>
      <c r="D449" s="56"/>
      <c r="E449" s="56"/>
      <c r="F449" s="56"/>
      <c r="G449" s="53"/>
      <c r="H449" s="276"/>
      <c r="I449" s="53"/>
      <c r="J449" s="53"/>
      <c r="K449" s="53"/>
      <c r="L449" s="53"/>
      <c r="M449" s="53"/>
      <c r="N449" s="53"/>
      <c r="O449" s="53"/>
      <c r="P449" s="53"/>
      <c r="Q449" s="53"/>
      <c r="R449" s="53"/>
      <c r="S449" s="53"/>
      <c r="T449" s="53"/>
      <c r="U449" s="53"/>
      <c r="V449" s="53"/>
      <c r="W449" s="53"/>
    </row>
    <row r="450" spans="1:23" ht="15" customHeight="1" x14ac:dyDescent="0.2">
      <c r="A450" s="148"/>
      <c r="B450" s="167"/>
      <c r="C450" s="149"/>
      <c r="D450" s="56"/>
      <c r="E450" s="56"/>
      <c r="F450" s="56"/>
      <c r="G450" s="53"/>
      <c r="H450" s="276"/>
      <c r="I450" s="53"/>
      <c r="J450" s="53"/>
      <c r="K450" s="53"/>
      <c r="L450" s="53"/>
      <c r="M450" s="53"/>
      <c r="N450" s="53"/>
      <c r="O450" s="53"/>
      <c r="P450" s="53"/>
      <c r="Q450" s="53"/>
      <c r="R450" s="53"/>
      <c r="S450" s="53"/>
      <c r="T450" s="53"/>
      <c r="U450" s="53"/>
      <c r="V450" s="53"/>
      <c r="W450" s="53"/>
    </row>
    <row r="451" spans="1:23" ht="15" customHeight="1" x14ac:dyDescent="0.2">
      <c r="A451" s="148"/>
      <c r="B451" s="167"/>
      <c r="C451" s="149"/>
      <c r="D451" s="56"/>
      <c r="E451" s="56"/>
      <c r="F451" s="56"/>
      <c r="G451" s="53"/>
      <c r="H451" s="276"/>
      <c r="I451" s="53"/>
      <c r="J451" s="53"/>
      <c r="K451" s="53"/>
      <c r="L451" s="53"/>
      <c r="M451" s="53"/>
      <c r="N451" s="53"/>
      <c r="O451" s="53"/>
      <c r="P451" s="53"/>
      <c r="Q451" s="53"/>
      <c r="R451" s="53"/>
      <c r="S451" s="53"/>
      <c r="T451" s="53"/>
      <c r="U451" s="53"/>
      <c r="V451" s="53"/>
      <c r="W451" s="53"/>
    </row>
    <row r="452" spans="1:23" ht="15" customHeight="1" x14ac:dyDescent="0.2">
      <c r="A452" s="148"/>
      <c r="B452" s="167"/>
      <c r="C452" s="149"/>
      <c r="D452" s="56"/>
      <c r="E452" s="56"/>
      <c r="F452" s="56"/>
      <c r="G452" s="53"/>
      <c r="H452" s="276"/>
      <c r="I452" s="53"/>
      <c r="J452" s="53"/>
      <c r="K452" s="53"/>
      <c r="L452" s="53"/>
      <c r="M452" s="53"/>
      <c r="N452" s="53"/>
      <c r="O452" s="53"/>
      <c r="P452" s="53"/>
      <c r="Q452" s="53"/>
      <c r="R452" s="53"/>
      <c r="S452" s="53"/>
      <c r="T452" s="53"/>
      <c r="U452" s="53"/>
      <c r="V452" s="53"/>
      <c r="W452" s="53"/>
    </row>
    <row r="453" spans="1:23" ht="15" customHeight="1" x14ac:dyDescent="0.2">
      <c r="A453" s="148"/>
      <c r="B453" s="167"/>
      <c r="C453" s="149"/>
      <c r="D453" s="56"/>
      <c r="E453" s="56"/>
      <c r="F453" s="56"/>
      <c r="G453" s="53"/>
      <c r="H453" s="276"/>
      <c r="I453" s="53"/>
      <c r="J453" s="53"/>
      <c r="K453" s="53"/>
      <c r="L453" s="53"/>
      <c r="M453" s="53"/>
      <c r="N453" s="53"/>
      <c r="O453" s="53"/>
      <c r="P453" s="53"/>
      <c r="Q453" s="53"/>
      <c r="R453" s="53"/>
      <c r="S453" s="53"/>
      <c r="T453" s="53"/>
      <c r="U453" s="53"/>
      <c r="V453" s="53"/>
      <c r="W453" s="53"/>
    </row>
    <row r="454" spans="1:23" ht="15" customHeight="1" x14ac:dyDescent="0.2">
      <c r="A454" s="148"/>
      <c r="B454" s="167"/>
      <c r="C454" s="149"/>
      <c r="D454" s="56"/>
      <c r="E454" s="56"/>
      <c r="F454" s="56"/>
      <c r="G454" s="53"/>
      <c r="H454" s="276"/>
      <c r="I454" s="53"/>
      <c r="J454" s="53"/>
      <c r="K454" s="53"/>
      <c r="L454" s="53"/>
      <c r="M454" s="53"/>
      <c r="N454" s="53"/>
      <c r="O454" s="53"/>
      <c r="P454" s="53"/>
      <c r="Q454" s="53"/>
      <c r="R454" s="53"/>
      <c r="S454" s="53"/>
      <c r="T454" s="53"/>
      <c r="U454" s="53"/>
      <c r="V454" s="53"/>
      <c r="W454" s="53"/>
    </row>
    <row r="455" spans="1:23" ht="15" customHeight="1" x14ac:dyDescent="0.2">
      <c r="A455" s="148"/>
      <c r="B455" s="167"/>
      <c r="C455" s="149"/>
      <c r="D455" s="56"/>
      <c r="E455" s="56"/>
      <c r="F455" s="56"/>
      <c r="G455" s="53"/>
      <c r="H455" s="276"/>
      <c r="I455" s="53"/>
      <c r="J455" s="53"/>
      <c r="K455" s="53"/>
      <c r="L455" s="53"/>
      <c r="M455" s="53"/>
      <c r="N455" s="53"/>
      <c r="O455" s="53"/>
      <c r="P455" s="53"/>
      <c r="Q455" s="53"/>
      <c r="R455" s="53"/>
      <c r="S455" s="53"/>
      <c r="T455" s="53"/>
      <c r="U455" s="53"/>
      <c r="V455" s="53"/>
      <c r="W455" s="53"/>
    </row>
    <row r="456" spans="1:23" ht="15" customHeight="1" x14ac:dyDescent="0.2">
      <c r="A456" s="148"/>
      <c r="B456" s="167"/>
      <c r="C456" s="149"/>
      <c r="D456" s="56"/>
      <c r="E456" s="56"/>
      <c r="F456" s="56"/>
      <c r="G456" s="53"/>
      <c r="H456" s="276"/>
      <c r="I456" s="53"/>
      <c r="J456" s="53"/>
      <c r="K456" s="53"/>
      <c r="L456" s="53"/>
      <c r="M456" s="53"/>
      <c r="N456" s="53"/>
      <c r="O456" s="53"/>
      <c r="P456" s="53"/>
      <c r="Q456" s="53"/>
      <c r="R456" s="53"/>
      <c r="S456" s="53"/>
      <c r="T456" s="53"/>
      <c r="U456" s="53"/>
      <c r="V456" s="53"/>
      <c r="W456" s="53"/>
    </row>
    <row r="457" spans="1:23" ht="15" customHeight="1" x14ac:dyDescent="0.2">
      <c r="A457" s="148"/>
      <c r="B457" s="167"/>
      <c r="C457" s="149"/>
      <c r="D457" s="56"/>
      <c r="E457" s="56"/>
      <c r="F457" s="56"/>
      <c r="G457" s="53"/>
      <c r="H457" s="276"/>
      <c r="I457" s="53"/>
      <c r="J457" s="53"/>
      <c r="K457" s="53"/>
      <c r="L457" s="53"/>
      <c r="M457" s="53"/>
      <c r="N457" s="53"/>
      <c r="O457" s="53"/>
      <c r="P457" s="53"/>
      <c r="Q457" s="53"/>
      <c r="R457" s="53"/>
      <c r="S457" s="53"/>
      <c r="T457" s="53"/>
      <c r="U457" s="53"/>
      <c r="V457" s="53"/>
      <c r="W457" s="53"/>
    </row>
    <row r="458" spans="1:23" ht="15" customHeight="1" x14ac:dyDescent="0.2">
      <c r="A458" s="148"/>
      <c r="B458" s="167"/>
      <c r="C458" s="149"/>
      <c r="D458" s="56"/>
      <c r="E458" s="56"/>
      <c r="F458" s="56"/>
      <c r="G458" s="53"/>
      <c r="H458" s="276"/>
      <c r="I458" s="53"/>
      <c r="J458" s="53"/>
      <c r="K458" s="53"/>
      <c r="L458" s="53"/>
      <c r="M458" s="53"/>
      <c r="N458" s="53"/>
      <c r="O458" s="53"/>
      <c r="P458" s="53"/>
      <c r="Q458" s="53"/>
      <c r="R458" s="53"/>
      <c r="S458" s="53"/>
      <c r="T458" s="53"/>
      <c r="U458" s="53"/>
      <c r="V458" s="53"/>
      <c r="W458" s="53"/>
    </row>
    <row r="459" spans="1:23" ht="15" customHeight="1" x14ac:dyDescent="0.2">
      <c r="A459" s="148"/>
      <c r="B459" s="167"/>
      <c r="C459" s="149"/>
      <c r="D459" s="56"/>
      <c r="E459" s="56"/>
      <c r="F459" s="56"/>
      <c r="G459" s="53"/>
      <c r="H459" s="276"/>
      <c r="I459" s="53"/>
      <c r="J459" s="53"/>
      <c r="K459" s="53"/>
      <c r="L459" s="53"/>
      <c r="M459" s="53"/>
      <c r="N459" s="53"/>
      <c r="O459" s="53"/>
      <c r="P459" s="53"/>
      <c r="Q459" s="53"/>
      <c r="R459" s="53"/>
      <c r="S459" s="53"/>
      <c r="T459" s="53"/>
      <c r="U459" s="53"/>
      <c r="V459" s="53"/>
      <c r="W459" s="53"/>
    </row>
    <row r="460" spans="1:23" ht="15" customHeight="1" x14ac:dyDescent="0.2">
      <c r="A460" s="148"/>
      <c r="B460" s="167"/>
      <c r="C460" s="149"/>
      <c r="D460" s="56"/>
      <c r="E460" s="56"/>
      <c r="F460" s="56"/>
      <c r="G460" s="53"/>
      <c r="H460" s="276"/>
      <c r="I460" s="53"/>
      <c r="J460" s="53"/>
      <c r="K460" s="53"/>
      <c r="L460" s="53"/>
      <c r="M460" s="53"/>
      <c r="N460" s="53"/>
      <c r="O460" s="53"/>
      <c r="P460" s="53"/>
      <c r="Q460" s="53"/>
      <c r="R460" s="53"/>
      <c r="S460" s="53"/>
      <c r="T460" s="53"/>
      <c r="U460" s="53"/>
      <c r="V460" s="53"/>
      <c r="W460" s="53"/>
    </row>
    <row r="461" spans="1:23" ht="15" customHeight="1" x14ac:dyDescent="0.2">
      <c r="A461" s="148"/>
      <c r="B461" s="167"/>
      <c r="C461" s="149"/>
      <c r="D461" s="56"/>
      <c r="E461" s="56"/>
      <c r="F461" s="56"/>
      <c r="G461" s="53"/>
      <c r="H461" s="276"/>
      <c r="I461" s="53"/>
      <c r="J461" s="53"/>
      <c r="K461" s="53"/>
      <c r="L461" s="53"/>
      <c r="M461" s="53"/>
      <c r="N461" s="53"/>
      <c r="O461" s="53"/>
      <c r="P461" s="53"/>
      <c r="Q461" s="53"/>
      <c r="R461" s="53"/>
      <c r="S461" s="53"/>
      <c r="T461" s="53"/>
      <c r="U461" s="53"/>
      <c r="V461" s="53"/>
      <c r="W461" s="53"/>
    </row>
    <row r="462" spans="1:23" ht="15" customHeight="1" x14ac:dyDescent="0.2">
      <c r="A462" s="148"/>
      <c r="B462" s="167"/>
      <c r="C462" s="149"/>
      <c r="D462" s="56"/>
      <c r="E462" s="56"/>
      <c r="F462" s="56"/>
      <c r="G462" s="53"/>
      <c r="H462" s="276"/>
      <c r="I462" s="53"/>
      <c r="J462" s="53"/>
      <c r="K462" s="53"/>
      <c r="L462" s="53"/>
      <c r="M462" s="53"/>
      <c r="N462" s="53"/>
      <c r="O462" s="53"/>
      <c r="P462" s="53"/>
      <c r="Q462" s="53"/>
      <c r="R462" s="53"/>
      <c r="S462" s="53"/>
      <c r="T462" s="53"/>
      <c r="U462" s="53"/>
      <c r="V462" s="53"/>
      <c r="W462" s="53"/>
    </row>
    <row r="463" spans="1:23" ht="15" customHeight="1" x14ac:dyDescent="0.2">
      <c r="A463" s="148"/>
      <c r="B463" s="167"/>
      <c r="C463" s="149"/>
      <c r="D463" s="56"/>
      <c r="E463" s="56"/>
      <c r="F463" s="56"/>
      <c r="G463" s="53"/>
      <c r="H463" s="276"/>
      <c r="I463" s="53"/>
      <c r="J463" s="53"/>
      <c r="K463" s="53"/>
      <c r="L463" s="53"/>
      <c r="M463" s="53"/>
      <c r="N463" s="53"/>
      <c r="O463" s="53"/>
      <c r="P463" s="53"/>
      <c r="Q463" s="53"/>
      <c r="R463" s="53"/>
      <c r="S463" s="53"/>
      <c r="T463" s="53"/>
      <c r="U463" s="53"/>
      <c r="V463" s="53"/>
      <c r="W463" s="53"/>
    </row>
    <row r="464" spans="1:23" ht="15" customHeight="1" x14ac:dyDescent="0.2">
      <c r="A464" s="148"/>
      <c r="B464" s="167"/>
      <c r="C464" s="149"/>
      <c r="D464" s="56"/>
      <c r="E464" s="56"/>
      <c r="F464" s="56"/>
      <c r="G464" s="53"/>
      <c r="H464" s="276"/>
      <c r="I464" s="53"/>
      <c r="J464" s="53"/>
      <c r="K464" s="53"/>
      <c r="L464" s="53"/>
      <c r="M464" s="53"/>
      <c r="N464" s="53"/>
      <c r="O464" s="53"/>
      <c r="P464" s="53"/>
      <c r="Q464" s="53"/>
      <c r="R464" s="53"/>
      <c r="S464" s="53"/>
      <c r="T464" s="53"/>
      <c r="U464" s="53"/>
      <c r="V464" s="53"/>
      <c r="W464" s="53"/>
    </row>
    <row r="465" spans="1:23" ht="15" customHeight="1" x14ac:dyDescent="0.2">
      <c r="A465" s="148"/>
      <c r="B465" s="167"/>
      <c r="C465" s="149"/>
      <c r="D465" s="56"/>
      <c r="E465" s="56"/>
      <c r="F465" s="56"/>
      <c r="G465" s="53"/>
      <c r="H465" s="276"/>
      <c r="I465" s="53"/>
      <c r="J465" s="53"/>
      <c r="K465" s="53"/>
      <c r="L465" s="53"/>
      <c r="M465" s="53"/>
      <c r="N465" s="53"/>
      <c r="O465" s="53"/>
      <c r="P465" s="53"/>
      <c r="Q465" s="53"/>
      <c r="R465" s="53"/>
      <c r="S465" s="53"/>
      <c r="T465" s="53"/>
      <c r="U465" s="53"/>
      <c r="V465" s="53"/>
      <c r="W465" s="53"/>
    </row>
    <row r="466" spans="1:23" ht="15" customHeight="1" x14ac:dyDescent="0.2">
      <c r="A466" s="148"/>
      <c r="B466" s="167"/>
      <c r="C466" s="149"/>
      <c r="D466" s="56"/>
      <c r="E466" s="56"/>
      <c r="F466" s="56"/>
      <c r="G466" s="53"/>
      <c r="H466" s="276"/>
      <c r="I466" s="53"/>
      <c r="J466" s="53"/>
      <c r="K466" s="53"/>
      <c r="L466" s="53"/>
      <c r="M466" s="53"/>
      <c r="N466" s="53"/>
      <c r="O466" s="53"/>
      <c r="P466" s="53"/>
      <c r="Q466" s="53"/>
      <c r="R466" s="53"/>
      <c r="S466" s="53"/>
      <c r="T466" s="53"/>
      <c r="U466" s="53"/>
      <c r="V466" s="53"/>
      <c r="W466" s="53"/>
    </row>
    <row r="467" spans="1:23" ht="15" customHeight="1" x14ac:dyDescent="0.2">
      <c r="A467" s="148"/>
      <c r="B467" s="167"/>
      <c r="C467" s="149"/>
      <c r="D467" s="56"/>
      <c r="E467" s="56"/>
      <c r="F467" s="56"/>
      <c r="G467" s="53"/>
      <c r="H467" s="276"/>
      <c r="I467" s="53"/>
      <c r="J467" s="53"/>
      <c r="K467" s="53"/>
      <c r="L467" s="53"/>
      <c r="M467" s="53"/>
      <c r="N467" s="53"/>
      <c r="O467" s="53"/>
      <c r="P467" s="53"/>
      <c r="Q467" s="53"/>
      <c r="R467" s="53"/>
      <c r="S467" s="53"/>
      <c r="T467" s="53"/>
      <c r="U467" s="53"/>
      <c r="V467" s="53"/>
      <c r="W467" s="53"/>
    </row>
    <row r="468" spans="1:23" ht="15" customHeight="1" x14ac:dyDescent="0.2">
      <c r="A468" s="148"/>
      <c r="B468" s="167"/>
      <c r="C468" s="149"/>
      <c r="D468" s="56"/>
      <c r="E468" s="56"/>
      <c r="F468" s="56"/>
      <c r="G468" s="53"/>
      <c r="H468" s="276"/>
      <c r="I468" s="53"/>
      <c r="J468" s="53"/>
      <c r="K468" s="53"/>
      <c r="L468" s="53"/>
      <c r="M468" s="53"/>
      <c r="N468" s="53"/>
      <c r="O468" s="53"/>
      <c r="P468" s="53"/>
      <c r="Q468" s="53"/>
      <c r="R468" s="53"/>
      <c r="S468" s="53"/>
      <c r="T468" s="53"/>
      <c r="U468" s="53"/>
      <c r="V468" s="53"/>
      <c r="W468" s="53"/>
    </row>
    <row r="469" spans="1:23" ht="15" customHeight="1" x14ac:dyDescent="0.2">
      <c r="A469" s="148"/>
      <c r="B469" s="167"/>
      <c r="C469" s="149"/>
      <c r="D469" s="56"/>
      <c r="E469" s="56"/>
      <c r="F469" s="56"/>
      <c r="G469" s="53"/>
      <c r="H469" s="276"/>
      <c r="I469" s="53"/>
      <c r="J469" s="53"/>
      <c r="K469" s="53"/>
      <c r="L469" s="53"/>
      <c r="M469" s="53"/>
      <c r="N469" s="53"/>
      <c r="O469" s="53"/>
      <c r="P469" s="53"/>
      <c r="Q469" s="53"/>
      <c r="R469" s="53"/>
      <c r="S469" s="53"/>
      <c r="T469" s="53"/>
      <c r="U469" s="53"/>
      <c r="V469" s="53"/>
      <c r="W469" s="53"/>
    </row>
    <row r="470" spans="1:23" ht="15" customHeight="1" x14ac:dyDescent="0.2">
      <c r="A470" s="148"/>
      <c r="B470" s="167"/>
      <c r="C470" s="149"/>
      <c r="D470" s="56"/>
      <c r="E470" s="56"/>
      <c r="F470" s="56"/>
      <c r="G470" s="53"/>
      <c r="H470" s="276"/>
      <c r="I470" s="53"/>
      <c r="J470" s="53"/>
      <c r="K470" s="53"/>
      <c r="L470" s="53"/>
      <c r="M470" s="53"/>
      <c r="N470" s="53"/>
      <c r="O470" s="53"/>
      <c r="P470" s="53"/>
      <c r="Q470" s="53"/>
      <c r="R470" s="53"/>
      <c r="S470" s="53"/>
      <c r="T470" s="53"/>
      <c r="U470" s="53"/>
      <c r="V470" s="53"/>
      <c r="W470" s="53"/>
    </row>
    <row r="471" spans="1:23" ht="15" customHeight="1" x14ac:dyDescent="0.2">
      <c r="A471" s="148"/>
      <c r="B471" s="167"/>
      <c r="C471" s="149"/>
      <c r="D471" s="56"/>
      <c r="E471" s="56"/>
      <c r="F471" s="56"/>
      <c r="G471" s="53"/>
      <c r="H471" s="276"/>
      <c r="I471" s="53"/>
      <c r="J471" s="53"/>
      <c r="K471" s="53"/>
      <c r="L471" s="53"/>
      <c r="M471" s="53"/>
      <c r="N471" s="53"/>
      <c r="O471" s="53"/>
      <c r="P471" s="53"/>
      <c r="Q471" s="53"/>
      <c r="R471" s="53"/>
      <c r="S471" s="53"/>
      <c r="T471" s="53"/>
      <c r="U471" s="53"/>
      <c r="V471" s="53"/>
      <c r="W471" s="53"/>
    </row>
    <row r="472" spans="1:23" ht="15" customHeight="1" x14ac:dyDescent="0.2">
      <c r="A472" s="148"/>
      <c r="B472" s="167"/>
      <c r="C472" s="149"/>
      <c r="D472" s="56"/>
      <c r="E472" s="56"/>
      <c r="F472" s="56"/>
      <c r="G472" s="53"/>
      <c r="H472" s="276"/>
      <c r="I472" s="53"/>
      <c r="J472" s="53"/>
      <c r="K472" s="53"/>
      <c r="L472" s="53"/>
      <c r="M472" s="53"/>
      <c r="N472" s="53"/>
      <c r="O472" s="53"/>
      <c r="P472" s="53"/>
      <c r="Q472" s="53"/>
      <c r="R472" s="53"/>
      <c r="S472" s="53"/>
      <c r="T472" s="53"/>
      <c r="U472" s="53"/>
      <c r="V472" s="53"/>
      <c r="W472" s="53"/>
    </row>
    <row r="473" spans="1:23" ht="15" customHeight="1" x14ac:dyDescent="0.2">
      <c r="A473" s="148"/>
      <c r="B473" s="167"/>
      <c r="C473" s="149"/>
      <c r="D473" s="56"/>
      <c r="E473" s="56"/>
      <c r="F473" s="56"/>
      <c r="G473" s="53"/>
      <c r="H473" s="276"/>
      <c r="I473" s="53"/>
      <c r="J473" s="53"/>
      <c r="K473" s="53"/>
      <c r="L473" s="53"/>
      <c r="M473" s="53"/>
      <c r="N473" s="53"/>
      <c r="O473" s="53"/>
      <c r="P473" s="53"/>
      <c r="Q473" s="53"/>
      <c r="R473" s="53"/>
      <c r="S473" s="53"/>
      <c r="T473" s="53"/>
      <c r="U473" s="53"/>
      <c r="V473" s="53"/>
      <c r="W473" s="53"/>
    </row>
    <row r="474" spans="1:23" ht="15" customHeight="1" x14ac:dyDescent="0.2">
      <c r="A474" s="148"/>
      <c r="B474" s="167"/>
      <c r="C474" s="149"/>
      <c r="D474" s="56"/>
      <c r="E474" s="56"/>
      <c r="F474" s="56"/>
      <c r="G474" s="53"/>
      <c r="H474" s="276"/>
      <c r="I474" s="53"/>
      <c r="J474" s="53"/>
      <c r="K474" s="53"/>
      <c r="L474" s="53"/>
      <c r="M474" s="53"/>
      <c r="N474" s="53"/>
      <c r="O474" s="53"/>
      <c r="P474" s="53"/>
      <c r="Q474" s="53"/>
      <c r="R474" s="53"/>
      <c r="S474" s="53"/>
      <c r="T474" s="53"/>
      <c r="U474" s="53"/>
      <c r="V474" s="53"/>
      <c r="W474" s="53"/>
    </row>
    <row r="475" spans="1:23" ht="15" customHeight="1" x14ac:dyDescent="0.2">
      <c r="A475" s="148"/>
      <c r="B475" s="167"/>
      <c r="C475" s="149"/>
      <c r="D475" s="56"/>
      <c r="E475" s="56"/>
      <c r="F475" s="56"/>
      <c r="G475" s="53"/>
      <c r="H475" s="276"/>
      <c r="I475" s="53"/>
      <c r="J475" s="53"/>
      <c r="K475" s="53"/>
      <c r="L475" s="53"/>
      <c r="M475" s="53"/>
      <c r="N475" s="53"/>
      <c r="O475" s="53"/>
      <c r="P475" s="53"/>
      <c r="Q475" s="53"/>
      <c r="R475" s="53"/>
      <c r="S475" s="53"/>
      <c r="T475" s="53"/>
      <c r="U475" s="53"/>
      <c r="V475" s="53"/>
      <c r="W475" s="53"/>
    </row>
    <row r="476" spans="1:23" ht="15" customHeight="1" x14ac:dyDescent="0.2">
      <c r="A476" s="148"/>
      <c r="B476" s="167"/>
      <c r="C476" s="149"/>
      <c r="D476" s="56"/>
      <c r="E476" s="56"/>
      <c r="F476" s="56"/>
      <c r="G476" s="53"/>
      <c r="H476" s="276"/>
      <c r="I476" s="53"/>
      <c r="J476" s="53"/>
      <c r="K476" s="53"/>
      <c r="L476" s="53"/>
      <c r="M476" s="53"/>
      <c r="N476" s="53"/>
      <c r="O476" s="53"/>
      <c r="P476" s="53"/>
      <c r="Q476" s="53"/>
      <c r="R476" s="53"/>
      <c r="S476" s="53"/>
      <c r="T476" s="53"/>
      <c r="U476" s="53"/>
      <c r="V476" s="53"/>
      <c r="W476" s="53"/>
    </row>
    <row r="477" spans="1:23" ht="15" customHeight="1" x14ac:dyDescent="0.2">
      <c r="A477" s="148"/>
      <c r="B477" s="167"/>
      <c r="C477" s="149"/>
      <c r="D477" s="56"/>
      <c r="E477" s="56"/>
      <c r="F477" s="56"/>
      <c r="G477" s="53"/>
      <c r="H477" s="276"/>
      <c r="I477" s="53"/>
      <c r="J477" s="53"/>
      <c r="K477" s="53"/>
      <c r="L477" s="53"/>
      <c r="M477" s="53"/>
      <c r="N477" s="53"/>
      <c r="O477" s="53"/>
      <c r="P477" s="53"/>
      <c r="Q477" s="53"/>
      <c r="R477" s="53"/>
      <c r="S477" s="53"/>
      <c r="T477" s="53"/>
      <c r="U477" s="53"/>
      <c r="V477" s="53"/>
      <c r="W477" s="53"/>
    </row>
    <row r="478" spans="1:23" ht="15" customHeight="1" x14ac:dyDescent="0.2">
      <c r="A478" s="148"/>
      <c r="B478" s="167"/>
      <c r="C478" s="149"/>
      <c r="D478" s="56"/>
      <c r="E478" s="56"/>
      <c r="F478" s="56"/>
      <c r="G478" s="53"/>
      <c r="H478" s="276"/>
      <c r="I478" s="53"/>
      <c r="J478" s="53"/>
      <c r="K478" s="53"/>
      <c r="L478" s="53"/>
      <c r="M478" s="53"/>
      <c r="N478" s="53"/>
      <c r="O478" s="53"/>
      <c r="P478" s="53"/>
      <c r="Q478" s="53"/>
      <c r="R478" s="53"/>
      <c r="S478" s="53"/>
      <c r="T478" s="53"/>
      <c r="U478" s="53"/>
      <c r="V478" s="53"/>
      <c r="W478" s="53"/>
    </row>
    <row r="479" spans="1:23" ht="15" customHeight="1" x14ac:dyDescent="0.2">
      <c r="A479" s="148"/>
      <c r="B479" s="167"/>
      <c r="C479" s="149"/>
      <c r="D479" s="56"/>
      <c r="E479" s="56"/>
      <c r="F479" s="56"/>
      <c r="G479" s="53"/>
      <c r="H479" s="276"/>
      <c r="I479" s="53"/>
      <c r="J479" s="53"/>
      <c r="K479" s="53"/>
      <c r="L479" s="53"/>
      <c r="M479" s="53"/>
      <c r="N479" s="53"/>
      <c r="O479" s="53"/>
      <c r="P479" s="53"/>
      <c r="Q479" s="53"/>
      <c r="R479" s="53"/>
      <c r="S479" s="53"/>
      <c r="T479" s="53"/>
      <c r="U479" s="53"/>
      <c r="V479" s="53"/>
      <c r="W479" s="53"/>
    </row>
    <row r="480" spans="1:23" ht="15" customHeight="1" x14ac:dyDescent="0.2">
      <c r="A480" s="148"/>
      <c r="B480" s="167"/>
      <c r="C480" s="149"/>
      <c r="D480" s="56"/>
      <c r="E480" s="56"/>
      <c r="F480" s="56"/>
      <c r="G480" s="53"/>
      <c r="H480" s="276"/>
      <c r="I480" s="53"/>
      <c r="J480" s="53"/>
      <c r="K480" s="53"/>
      <c r="L480" s="53"/>
      <c r="M480" s="53"/>
      <c r="N480" s="53"/>
      <c r="O480" s="53"/>
      <c r="P480" s="53"/>
      <c r="Q480" s="53"/>
      <c r="R480" s="53"/>
      <c r="S480" s="53"/>
      <c r="T480" s="53"/>
      <c r="U480" s="53"/>
      <c r="V480" s="53"/>
      <c r="W480" s="53"/>
    </row>
    <row r="481" spans="1:23" ht="15" customHeight="1" x14ac:dyDescent="0.2">
      <c r="A481" s="148"/>
      <c r="B481" s="167"/>
      <c r="C481" s="149"/>
      <c r="D481" s="56"/>
      <c r="E481" s="56"/>
      <c r="F481" s="56"/>
      <c r="G481" s="53"/>
      <c r="H481" s="276"/>
      <c r="I481" s="53"/>
      <c r="J481" s="53"/>
      <c r="K481" s="53"/>
      <c r="L481" s="53"/>
      <c r="M481" s="53"/>
      <c r="N481" s="53"/>
      <c r="O481" s="53"/>
      <c r="P481" s="53"/>
      <c r="Q481" s="53"/>
      <c r="R481" s="53"/>
      <c r="S481" s="53"/>
      <c r="T481" s="53"/>
      <c r="U481" s="53"/>
      <c r="V481" s="53"/>
      <c r="W481" s="53"/>
    </row>
    <row r="482" spans="1:23" ht="15" customHeight="1" x14ac:dyDescent="0.2">
      <c r="A482" s="148"/>
      <c r="B482" s="167"/>
      <c r="C482" s="149"/>
      <c r="D482" s="56"/>
      <c r="E482" s="56"/>
      <c r="F482" s="56"/>
      <c r="G482" s="53"/>
      <c r="H482" s="276"/>
      <c r="I482" s="53"/>
      <c r="J482" s="53"/>
      <c r="K482" s="53"/>
      <c r="L482" s="53"/>
      <c r="M482" s="53"/>
      <c r="N482" s="53"/>
      <c r="O482" s="53"/>
      <c r="P482" s="53"/>
      <c r="Q482" s="53"/>
      <c r="R482" s="53"/>
      <c r="S482" s="53"/>
      <c r="T482" s="53"/>
      <c r="U482" s="53"/>
      <c r="V482" s="53"/>
      <c r="W482" s="53"/>
    </row>
    <row r="483" spans="1:23" ht="15" customHeight="1" x14ac:dyDescent="0.2">
      <c r="A483" s="148"/>
      <c r="B483" s="167"/>
      <c r="C483" s="149"/>
      <c r="D483" s="56"/>
      <c r="E483" s="56"/>
      <c r="F483" s="56"/>
      <c r="G483" s="53"/>
      <c r="H483" s="276"/>
      <c r="I483" s="53"/>
      <c r="J483" s="53"/>
      <c r="K483" s="53"/>
      <c r="L483" s="53"/>
      <c r="M483" s="53"/>
      <c r="N483" s="53"/>
      <c r="O483" s="53"/>
      <c r="P483" s="53"/>
      <c r="Q483" s="53"/>
      <c r="R483" s="53"/>
      <c r="S483" s="53"/>
      <c r="T483" s="53"/>
      <c r="U483" s="53"/>
      <c r="V483" s="53"/>
      <c r="W483" s="53"/>
    </row>
    <row r="484" spans="1:23" ht="15" customHeight="1" x14ac:dyDescent="0.2">
      <c r="A484" s="148"/>
      <c r="B484" s="167"/>
      <c r="C484" s="149"/>
      <c r="D484" s="56"/>
      <c r="E484" s="56"/>
      <c r="F484" s="56"/>
      <c r="G484" s="53"/>
      <c r="H484" s="276"/>
      <c r="I484" s="53"/>
      <c r="J484" s="53"/>
      <c r="K484" s="53"/>
      <c r="L484" s="53"/>
      <c r="M484" s="53"/>
      <c r="N484" s="53"/>
      <c r="O484" s="53"/>
      <c r="P484" s="53"/>
      <c r="Q484" s="53"/>
      <c r="R484" s="53"/>
      <c r="S484" s="53"/>
      <c r="T484" s="53"/>
      <c r="U484" s="53"/>
      <c r="V484" s="53"/>
      <c r="W484" s="53"/>
    </row>
    <row r="485" spans="1:23" ht="15" customHeight="1" x14ac:dyDescent="0.2">
      <c r="A485" s="148"/>
      <c r="B485" s="167"/>
      <c r="C485" s="149"/>
      <c r="D485" s="56"/>
      <c r="E485" s="56"/>
      <c r="F485" s="56"/>
      <c r="G485" s="53"/>
      <c r="H485" s="276"/>
      <c r="I485" s="53"/>
      <c r="J485" s="53"/>
      <c r="K485" s="53"/>
      <c r="L485" s="53"/>
      <c r="M485" s="53"/>
      <c r="N485" s="53"/>
      <c r="O485" s="53"/>
      <c r="P485" s="53"/>
      <c r="Q485" s="53"/>
      <c r="R485" s="53"/>
      <c r="S485" s="53"/>
      <c r="T485" s="53"/>
      <c r="U485" s="53"/>
      <c r="V485" s="53"/>
      <c r="W485" s="53"/>
    </row>
    <row r="486" spans="1:23" ht="15" customHeight="1" x14ac:dyDescent="0.2">
      <c r="A486" s="148"/>
      <c r="B486" s="167"/>
      <c r="C486" s="149"/>
      <c r="D486" s="56"/>
      <c r="E486" s="56"/>
      <c r="F486" s="56"/>
      <c r="G486" s="53"/>
      <c r="H486" s="276"/>
      <c r="I486" s="53"/>
      <c r="J486" s="53"/>
      <c r="K486" s="53"/>
      <c r="L486" s="53"/>
      <c r="M486" s="53"/>
      <c r="N486" s="53"/>
      <c r="O486" s="53"/>
      <c r="P486" s="53"/>
      <c r="Q486" s="53"/>
      <c r="R486" s="53"/>
      <c r="S486" s="53"/>
      <c r="T486" s="53"/>
      <c r="U486" s="53"/>
      <c r="V486" s="53"/>
      <c r="W486" s="53"/>
    </row>
    <row r="487" spans="1:23" ht="15" customHeight="1" x14ac:dyDescent="0.2">
      <c r="A487" s="148"/>
      <c r="B487" s="167"/>
      <c r="C487" s="149"/>
      <c r="D487" s="56"/>
      <c r="E487" s="56"/>
      <c r="F487" s="56"/>
      <c r="G487" s="53"/>
      <c r="H487" s="276"/>
      <c r="I487" s="53"/>
      <c r="J487" s="53"/>
      <c r="K487" s="53"/>
      <c r="L487" s="53"/>
      <c r="M487" s="53"/>
      <c r="N487" s="53"/>
      <c r="O487" s="53"/>
      <c r="P487" s="53"/>
      <c r="Q487" s="53"/>
      <c r="R487" s="53"/>
      <c r="S487" s="53"/>
      <c r="T487" s="53"/>
      <c r="U487" s="53"/>
      <c r="V487" s="53"/>
      <c r="W487" s="53"/>
    </row>
    <row r="488" spans="1:23" ht="15" customHeight="1" x14ac:dyDescent="0.2">
      <c r="A488" s="148"/>
      <c r="B488" s="167"/>
      <c r="C488" s="149"/>
      <c r="D488" s="56"/>
      <c r="E488" s="56"/>
      <c r="F488" s="56"/>
      <c r="G488" s="53"/>
      <c r="H488" s="276"/>
      <c r="I488" s="53"/>
      <c r="J488" s="53"/>
      <c r="K488" s="53"/>
      <c r="L488" s="53"/>
      <c r="M488" s="53"/>
      <c r="N488" s="53"/>
      <c r="O488" s="53"/>
      <c r="P488" s="53"/>
      <c r="Q488" s="53"/>
      <c r="R488" s="53"/>
      <c r="S488" s="53"/>
      <c r="T488" s="53"/>
      <c r="U488" s="53"/>
      <c r="V488" s="53"/>
      <c r="W488" s="53"/>
    </row>
    <row r="489" spans="1:23" ht="15" customHeight="1" x14ac:dyDescent="0.2">
      <c r="A489" s="148"/>
      <c r="B489" s="167"/>
      <c r="C489" s="149"/>
      <c r="D489" s="56"/>
      <c r="E489" s="56"/>
      <c r="F489" s="56"/>
      <c r="G489" s="53"/>
      <c r="H489" s="276"/>
      <c r="I489" s="53"/>
      <c r="J489" s="53"/>
      <c r="K489" s="53"/>
      <c r="L489" s="53"/>
      <c r="M489" s="53"/>
      <c r="N489" s="53"/>
      <c r="O489" s="53"/>
      <c r="P489" s="53"/>
      <c r="Q489" s="53"/>
      <c r="R489" s="53"/>
      <c r="S489" s="53"/>
      <c r="T489" s="53"/>
      <c r="U489" s="53"/>
      <c r="V489" s="53"/>
      <c r="W489" s="53"/>
    </row>
    <row r="490" spans="1:23" ht="15" customHeight="1" x14ac:dyDescent="0.2">
      <c r="A490" s="148"/>
      <c r="B490" s="167"/>
      <c r="C490" s="149"/>
      <c r="D490" s="56"/>
      <c r="E490" s="56"/>
      <c r="F490" s="56"/>
      <c r="G490" s="53"/>
      <c r="H490" s="276"/>
      <c r="I490" s="53"/>
      <c r="J490" s="53"/>
      <c r="K490" s="53"/>
      <c r="L490" s="53"/>
      <c r="M490" s="53"/>
      <c r="N490" s="53"/>
      <c r="O490" s="53"/>
      <c r="P490" s="53"/>
      <c r="Q490" s="53"/>
      <c r="R490" s="53"/>
      <c r="S490" s="53"/>
      <c r="T490" s="53"/>
      <c r="U490" s="53"/>
      <c r="V490" s="53"/>
      <c r="W490" s="53"/>
    </row>
    <row r="491" spans="1:23" ht="15" customHeight="1" x14ac:dyDescent="0.2">
      <c r="A491" s="148"/>
      <c r="B491" s="167"/>
      <c r="C491" s="149"/>
      <c r="D491" s="56"/>
      <c r="E491" s="56"/>
      <c r="F491" s="56"/>
      <c r="G491" s="53"/>
      <c r="H491" s="276"/>
      <c r="I491" s="53"/>
      <c r="J491" s="53"/>
      <c r="K491" s="53"/>
      <c r="L491" s="53"/>
      <c r="M491" s="53"/>
      <c r="N491" s="53"/>
      <c r="O491" s="53"/>
      <c r="P491" s="53"/>
      <c r="Q491" s="53"/>
      <c r="R491" s="53"/>
      <c r="S491" s="53"/>
      <c r="T491" s="53"/>
      <c r="U491" s="53"/>
      <c r="V491" s="53"/>
      <c r="W491" s="53"/>
    </row>
    <row r="492" spans="1:23" ht="15" customHeight="1" x14ac:dyDescent="0.2">
      <c r="A492" s="148"/>
      <c r="B492" s="167"/>
      <c r="C492" s="149"/>
      <c r="D492" s="56"/>
      <c r="E492" s="56"/>
      <c r="F492" s="56"/>
      <c r="G492" s="53"/>
      <c r="H492" s="276"/>
      <c r="I492" s="53"/>
      <c r="J492" s="53"/>
      <c r="K492" s="53"/>
      <c r="L492" s="53"/>
      <c r="M492" s="53"/>
      <c r="N492" s="53"/>
      <c r="O492" s="53"/>
      <c r="P492" s="53"/>
      <c r="Q492" s="53"/>
      <c r="R492" s="53"/>
      <c r="S492" s="53"/>
      <c r="T492" s="53"/>
      <c r="U492" s="53"/>
      <c r="V492" s="53"/>
      <c r="W492" s="53"/>
    </row>
    <row r="493" spans="1:23" ht="15" customHeight="1" x14ac:dyDescent="0.2">
      <c r="A493" s="148"/>
      <c r="B493" s="167"/>
      <c r="C493" s="149"/>
      <c r="D493" s="56"/>
      <c r="E493" s="56"/>
      <c r="F493" s="56"/>
      <c r="G493" s="53"/>
      <c r="H493" s="276"/>
      <c r="I493" s="53"/>
      <c r="J493" s="53"/>
      <c r="K493" s="53"/>
      <c r="L493" s="53"/>
      <c r="M493" s="53"/>
      <c r="N493" s="53"/>
      <c r="O493" s="53"/>
      <c r="P493" s="53"/>
      <c r="Q493" s="53"/>
      <c r="R493" s="53"/>
      <c r="S493" s="53"/>
      <c r="T493" s="53"/>
      <c r="U493" s="53"/>
      <c r="V493" s="53"/>
      <c r="W493" s="53"/>
    </row>
    <row r="494" spans="1:23" ht="15" customHeight="1" x14ac:dyDescent="0.2">
      <c r="A494" s="148"/>
      <c r="B494" s="167"/>
      <c r="C494" s="149"/>
      <c r="D494" s="56"/>
      <c r="E494" s="56"/>
      <c r="F494" s="56"/>
      <c r="G494" s="53"/>
      <c r="H494" s="276"/>
      <c r="I494" s="53"/>
      <c r="J494" s="53"/>
      <c r="K494" s="53"/>
      <c r="L494" s="53"/>
      <c r="M494" s="53"/>
      <c r="N494" s="53"/>
      <c r="O494" s="53"/>
      <c r="P494" s="53"/>
      <c r="Q494" s="53"/>
      <c r="R494" s="53"/>
      <c r="S494" s="53"/>
      <c r="T494" s="53"/>
      <c r="U494" s="53"/>
      <c r="V494" s="53"/>
      <c r="W494" s="53"/>
    </row>
    <row r="495" spans="1:23" ht="15" customHeight="1" x14ac:dyDescent="0.2">
      <c r="A495" s="148"/>
      <c r="B495" s="167"/>
      <c r="C495" s="149"/>
      <c r="D495" s="56"/>
      <c r="E495" s="56"/>
      <c r="F495" s="56"/>
      <c r="G495" s="53"/>
      <c r="H495" s="276"/>
      <c r="I495" s="53"/>
      <c r="J495" s="53"/>
      <c r="K495" s="53"/>
      <c r="L495" s="53"/>
      <c r="M495" s="53"/>
      <c r="N495" s="53"/>
      <c r="O495" s="53"/>
      <c r="P495" s="53"/>
      <c r="Q495" s="53"/>
      <c r="R495" s="53"/>
      <c r="S495" s="53"/>
      <c r="T495" s="53"/>
      <c r="U495" s="53"/>
      <c r="V495" s="53"/>
      <c r="W495" s="53"/>
    </row>
    <row r="496" spans="1:23" ht="15" customHeight="1" x14ac:dyDescent="0.2">
      <c r="A496" s="148"/>
      <c r="B496" s="167"/>
      <c r="C496" s="149"/>
      <c r="D496" s="56"/>
      <c r="E496" s="56"/>
      <c r="F496" s="56"/>
      <c r="G496" s="53"/>
      <c r="H496" s="276"/>
      <c r="I496" s="53"/>
      <c r="J496" s="53"/>
      <c r="K496" s="53"/>
      <c r="L496" s="53"/>
      <c r="M496" s="53"/>
      <c r="N496" s="53"/>
      <c r="O496" s="53"/>
      <c r="P496" s="53"/>
      <c r="Q496" s="53"/>
      <c r="R496" s="53"/>
      <c r="S496" s="53"/>
      <c r="T496" s="53"/>
      <c r="U496" s="53"/>
      <c r="V496" s="53"/>
      <c r="W496" s="53"/>
    </row>
    <row r="497" spans="1:23" ht="15" customHeight="1" x14ac:dyDescent="0.2">
      <c r="A497" s="148"/>
      <c r="B497" s="167"/>
      <c r="C497" s="149"/>
      <c r="D497" s="56"/>
      <c r="E497" s="56"/>
      <c r="F497" s="56"/>
      <c r="G497" s="53"/>
      <c r="H497" s="276"/>
      <c r="I497" s="53"/>
      <c r="J497" s="53"/>
      <c r="K497" s="53"/>
      <c r="L497" s="53"/>
      <c r="M497" s="53"/>
      <c r="N497" s="53"/>
      <c r="O497" s="53"/>
      <c r="P497" s="53"/>
      <c r="Q497" s="53"/>
      <c r="R497" s="53"/>
      <c r="S497" s="53"/>
      <c r="T497" s="53"/>
      <c r="U497" s="53"/>
      <c r="V497" s="53"/>
      <c r="W497" s="53"/>
    </row>
    <row r="498" spans="1:23" ht="15" customHeight="1" x14ac:dyDescent="0.2">
      <c r="A498" s="148"/>
      <c r="B498" s="167"/>
      <c r="C498" s="149"/>
      <c r="D498" s="56"/>
      <c r="E498" s="56"/>
      <c r="F498" s="56"/>
      <c r="G498" s="53"/>
      <c r="H498" s="276"/>
      <c r="I498" s="53"/>
      <c r="J498" s="53"/>
      <c r="K498" s="53"/>
      <c r="L498" s="53"/>
      <c r="M498" s="53"/>
      <c r="N498" s="53"/>
      <c r="O498" s="53"/>
      <c r="P498" s="53"/>
      <c r="Q498" s="53"/>
      <c r="R498" s="53"/>
      <c r="S498" s="53"/>
      <c r="T498" s="53"/>
      <c r="U498" s="53"/>
      <c r="V498" s="53"/>
      <c r="W498" s="53"/>
    </row>
    <row r="499" spans="1:23" ht="15" customHeight="1" x14ac:dyDescent="0.2">
      <c r="A499" s="148"/>
      <c r="B499" s="167"/>
      <c r="C499" s="149"/>
      <c r="D499" s="56"/>
      <c r="E499" s="56"/>
      <c r="F499" s="56"/>
      <c r="G499" s="53"/>
      <c r="H499" s="276"/>
      <c r="I499" s="53"/>
      <c r="J499" s="53"/>
      <c r="K499" s="53"/>
      <c r="L499" s="53"/>
      <c r="M499" s="53"/>
      <c r="N499" s="53"/>
      <c r="O499" s="53"/>
      <c r="P499" s="53"/>
      <c r="Q499" s="53"/>
      <c r="R499" s="53"/>
      <c r="S499" s="53"/>
      <c r="T499" s="53"/>
      <c r="U499" s="53"/>
      <c r="V499" s="53"/>
      <c r="W499" s="53"/>
    </row>
    <row r="500" spans="1:23" ht="15" customHeight="1" x14ac:dyDescent="0.2">
      <c r="A500" s="148"/>
      <c r="B500" s="167"/>
      <c r="C500" s="149"/>
      <c r="D500" s="56"/>
      <c r="E500" s="56"/>
      <c r="F500" s="56"/>
      <c r="G500" s="53"/>
      <c r="H500" s="276"/>
      <c r="I500" s="53"/>
      <c r="J500" s="53"/>
      <c r="K500" s="53"/>
      <c r="L500" s="53"/>
      <c r="M500" s="53"/>
      <c r="N500" s="53"/>
      <c r="O500" s="53"/>
      <c r="P500" s="53"/>
      <c r="Q500" s="53"/>
      <c r="R500" s="53"/>
      <c r="S500" s="53"/>
      <c r="T500" s="53"/>
      <c r="U500" s="53"/>
      <c r="V500" s="53"/>
      <c r="W500" s="53"/>
    </row>
    <row r="501" spans="1:23" ht="15" customHeight="1" x14ac:dyDescent="0.2">
      <c r="A501" s="148"/>
      <c r="B501" s="167"/>
      <c r="C501" s="149"/>
      <c r="D501" s="56"/>
      <c r="E501" s="56"/>
      <c r="F501" s="56"/>
      <c r="G501" s="53"/>
      <c r="H501" s="276"/>
      <c r="I501" s="53"/>
      <c r="J501" s="53"/>
      <c r="K501" s="53"/>
      <c r="L501" s="53"/>
      <c r="M501" s="53"/>
      <c r="N501" s="53"/>
      <c r="O501" s="53"/>
      <c r="P501" s="53"/>
      <c r="Q501" s="53"/>
      <c r="R501" s="53"/>
      <c r="S501" s="53"/>
      <c r="T501" s="53"/>
      <c r="U501" s="53"/>
      <c r="V501" s="53"/>
      <c r="W501" s="53"/>
    </row>
    <row r="502" spans="1:23" ht="15" customHeight="1" x14ac:dyDescent="0.2">
      <c r="A502" s="148"/>
      <c r="B502" s="167"/>
      <c r="C502" s="149"/>
      <c r="D502" s="56"/>
      <c r="E502" s="56"/>
      <c r="F502" s="56"/>
      <c r="G502" s="53"/>
      <c r="H502" s="276"/>
      <c r="I502" s="53"/>
      <c r="J502" s="53"/>
      <c r="K502" s="53"/>
      <c r="L502" s="53"/>
      <c r="M502" s="53"/>
      <c r="N502" s="53"/>
      <c r="O502" s="53"/>
      <c r="P502" s="53"/>
      <c r="Q502" s="53"/>
      <c r="R502" s="53"/>
      <c r="S502" s="53"/>
      <c r="T502" s="53"/>
      <c r="U502" s="53"/>
      <c r="V502" s="53"/>
      <c r="W502" s="53"/>
    </row>
    <row r="503" spans="1:23" ht="15" customHeight="1" x14ac:dyDescent="0.2">
      <c r="A503" s="148"/>
      <c r="B503" s="167"/>
      <c r="C503" s="149"/>
      <c r="D503" s="56"/>
      <c r="E503" s="56"/>
      <c r="F503" s="56"/>
      <c r="G503" s="53"/>
      <c r="H503" s="276"/>
      <c r="I503" s="53"/>
      <c r="J503" s="53"/>
      <c r="K503" s="53"/>
      <c r="L503" s="53"/>
      <c r="M503" s="53"/>
      <c r="N503" s="53"/>
      <c r="O503" s="53"/>
      <c r="P503" s="53"/>
      <c r="Q503" s="53"/>
      <c r="R503" s="53"/>
      <c r="S503" s="53"/>
      <c r="T503" s="53"/>
      <c r="U503" s="53"/>
      <c r="V503" s="53"/>
      <c r="W503" s="53"/>
    </row>
    <row r="504" spans="1:23" ht="15" customHeight="1" x14ac:dyDescent="0.2">
      <c r="A504" s="148"/>
      <c r="B504" s="167"/>
      <c r="C504" s="149"/>
      <c r="D504" s="56"/>
      <c r="E504" s="56"/>
      <c r="F504" s="56"/>
      <c r="G504" s="53"/>
      <c r="H504" s="276"/>
      <c r="I504" s="53"/>
      <c r="J504" s="53"/>
      <c r="K504" s="53"/>
      <c r="L504" s="53"/>
      <c r="M504" s="53"/>
      <c r="N504" s="53"/>
      <c r="O504" s="53"/>
      <c r="P504" s="53"/>
      <c r="Q504" s="53"/>
      <c r="R504" s="53"/>
      <c r="S504" s="53"/>
      <c r="T504" s="53"/>
      <c r="U504" s="53"/>
      <c r="V504" s="53"/>
      <c r="W504" s="53"/>
    </row>
    <row r="505" spans="1:23" ht="15" customHeight="1" x14ac:dyDescent="0.2">
      <c r="A505" s="148"/>
      <c r="B505" s="167"/>
      <c r="C505" s="149"/>
      <c r="D505" s="56"/>
      <c r="E505" s="56"/>
      <c r="F505" s="56"/>
      <c r="G505" s="53"/>
      <c r="H505" s="276"/>
      <c r="I505" s="53"/>
      <c r="J505" s="53"/>
      <c r="K505" s="53"/>
      <c r="L505" s="53"/>
      <c r="M505" s="53"/>
      <c r="N505" s="53"/>
      <c r="O505" s="53"/>
      <c r="P505" s="53"/>
      <c r="Q505" s="53"/>
      <c r="R505" s="53"/>
      <c r="S505" s="53"/>
      <c r="T505" s="53"/>
      <c r="U505" s="53"/>
      <c r="V505" s="53"/>
      <c r="W505" s="53"/>
    </row>
    <row r="506" spans="1:23" ht="15" customHeight="1" x14ac:dyDescent="0.2">
      <c r="A506" s="148"/>
      <c r="B506" s="167"/>
      <c r="C506" s="149"/>
      <c r="D506" s="56"/>
      <c r="E506" s="56"/>
      <c r="F506" s="56"/>
      <c r="G506" s="53"/>
      <c r="H506" s="276"/>
      <c r="I506" s="53"/>
      <c r="J506" s="53"/>
      <c r="K506" s="53"/>
      <c r="L506" s="53"/>
      <c r="M506" s="53"/>
      <c r="N506" s="53"/>
      <c r="O506" s="53"/>
      <c r="P506" s="53"/>
      <c r="Q506" s="53"/>
      <c r="R506" s="53"/>
      <c r="S506" s="53"/>
      <c r="T506" s="53"/>
      <c r="U506" s="53"/>
      <c r="V506" s="53"/>
      <c r="W506" s="53"/>
    </row>
    <row r="507" spans="1:23" ht="15" customHeight="1" x14ac:dyDescent="0.2">
      <c r="A507" s="148"/>
      <c r="B507" s="167"/>
      <c r="C507" s="149"/>
      <c r="D507" s="56"/>
      <c r="E507" s="56"/>
      <c r="F507" s="56"/>
      <c r="G507" s="53"/>
      <c r="H507" s="276"/>
      <c r="I507" s="53"/>
      <c r="J507" s="53"/>
      <c r="K507" s="53"/>
      <c r="L507" s="53"/>
      <c r="M507" s="53"/>
      <c r="N507" s="53"/>
      <c r="O507" s="53"/>
      <c r="P507" s="53"/>
      <c r="Q507" s="53"/>
      <c r="R507" s="53"/>
      <c r="S507" s="53"/>
      <c r="T507" s="53"/>
      <c r="U507" s="53"/>
      <c r="V507" s="53"/>
      <c r="W507" s="53"/>
    </row>
    <row r="508" spans="1:23" ht="15" customHeight="1" x14ac:dyDescent="0.2">
      <c r="A508" s="148"/>
      <c r="B508" s="167"/>
      <c r="C508" s="149"/>
      <c r="D508" s="56"/>
      <c r="E508" s="56"/>
      <c r="F508" s="56"/>
      <c r="G508" s="53"/>
      <c r="H508" s="276"/>
      <c r="I508" s="53"/>
      <c r="J508" s="53"/>
      <c r="K508" s="53"/>
      <c r="L508" s="53"/>
      <c r="M508" s="53"/>
      <c r="N508" s="53"/>
      <c r="O508" s="53"/>
      <c r="P508" s="53"/>
      <c r="Q508" s="53"/>
      <c r="R508" s="53"/>
      <c r="S508" s="53"/>
      <c r="T508" s="53"/>
      <c r="U508" s="53"/>
      <c r="V508" s="53"/>
      <c r="W508" s="53"/>
    </row>
    <row r="509" spans="1:23" ht="15" customHeight="1" x14ac:dyDescent="0.2">
      <c r="A509" s="148"/>
      <c r="B509" s="167"/>
      <c r="C509" s="149"/>
      <c r="D509" s="56"/>
      <c r="E509" s="56"/>
      <c r="F509" s="56"/>
      <c r="G509" s="53"/>
      <c r="H509" s="276"/>
      <c r="I509" s="53"/>
      <c r="J509" s="53"/>
      <c r="K509" s="53"/>
      <c r="L509" s="53"/>
      <c r="M509" s="53"/>
      <c r="N509" s="53"/>
      <c r="O509" s="53"/>
      <c r="P509" s="53"/>
      <c r="Q509" s="53"/>
      <c r="R509" s="53"/>
      <c r="S509" s="53"/>
      <c r="T509" s="53"/>
      <c r="U509" s="53"/>
      <c r="V509" s="53"/>
      <c r="W509" s="53"/>
    </row>
    <row r="510" spans="1:23" ht="15" customHeight="1" x14ac:dyDescent="0.2">
      <c r="A510" s="148"/>
      <c r="B510" s="167"/>
      <c r="C510" s="149"/>
      <c r="D510" s="56"/>
      <c r="E510" s="56"/>
      <c r="F510" s="56"/>
      <c r="G510" s="53"/>
      <c r="H510" s="276"/>
      <c r="I510" s="53"/>
      <c r="J510" s="53"/>
      <c r="K510" s="53"/>
      <c r="L510" s="53"/>
      <c r="M510" s="53"/>
      <c r="N510" s="53"/>
      <c r="O510" s="53"/>
      <c r="P510" s="53"/>
      <c r="Q510" s="53"/>
      <c r="R510" s="53"/>
      <c r="S510" s="53"/>
      <c r="T510" s="53"/>
      <c r="U510" s="53"/>
      <c r="V510" s="53"/>
      <c r="W510" s="53"/>
    </row>
    <row r="511" spans="1:23" ht="15" customHeight="1" x14ac:dyDescent="0.2">
      <c r="A511" s="148"/>
      <c r="B511" s="167"/>
      <c r="C511" s="149"/>
      <c r="D511" s="56"/>
      <c r="E511" s="56"/>
      <c r="F511" s="56"/>
      <c r="G511" s="53"/>
      <c r="H511" s="276"/>
      <c r="I511" s="53"/>
      <c r="J511" s="53"/>
      <c r="K511" s="53"/>
      <c r="L511" s="53"/>
      <c r="M511" s="53"/>
      <c r="N511" s="53"/>
      <c r="O511" s="53"/>
      <c r="P511" s="53"/>
      <c r="Q511" s="53"/>
      <c r="R511" s="53"/>
      <c r="S511" s="53"/>
      <c r="T511" s="53"/>
      <c r="U511" s="53"/>
      <c r="V511" s="53"/>
      <c r="W511" s="53"/>
    </row>
    <row r="512" spans="1:23" ht="15" customHeight="1" x14ac:dyDescent="0.2">
      <c r="A512" s="148"/>
      <c r="B512" s="167"/>
      <c r="C512" s="149"/>
      <c r="D512" s="56"/>
      <c r="E512" s="56"/>
      <c r="F512" s="56"/>
      <c r="G512" s="53"/>
      <c r="H512" s="276"/>
      <c r="I512" s="53"/>
      <c r="J512" s="53"/>
      <c r="K512" s="53"/>
      <c r="L512" s="53"/>
      <c r="M512" s="53"/>
      <c r="N512" s="53"/>
      <c r="O512" s="53"/>
      <c r="P512" s="53"/>
      <c r="Q512" s="53"/>
      <c r="R512" s="53"/>
      <c r="S512" s="53"/>
      <c r="T512" s="53"/>
      <c r="U512" s="53"/>
      <c r="V512" s="53"/>
      <c r="W512" s="53"/>
    </row>
    <row r="513" spans="1:23" ht="15" customHeight="1" x14ac:dyDescent="0.2">
      <c r="A513" s="148"/>
      <c r="B513" s="167"/>
      <c r="C513" s="149"/>
      <c r="D513" s="56"/>
      <c r="E513" s="56"/>
      <c r="F513" s="56"/>
      <c r="G513" s="53"/>
      <c r="H513" s="276"/>
      <c r="I513" s="53"/>
      <c r="J513" s="53"/>
      <c r="K513" s="53"/>
      <c r="L513" s="53"/>
      <c r="M513" s="53"/>
      <c r="N513" s="53"/>
      <c r="O513" s="53"/>
      <c r="P513" s="53"/>
      <c r="Q513" s="53"/>
      <c r="R513" s="53"/>
      <c r="S513" s="53"/>
      <c r="T513" s="53"/>
      <c r="U513" s="53"/>
      <c r="V513" s="53"/>
      <c r="W513" s="53"/>
    </row>
    <row r="514" spans="1:23" ht="15" customHeight="1" x14ac:dyDescent="0.2">
      <c r="A514" s="148"/>
      <c r="B514" s="167"/>
      <c r="C514" s="149"/>
      <c r="D514" s="56"/>
      <c r="E514" s="56"/>
      <c r="F514" s="56"/>
      <c r="G514" s="53"/>
      <c r="H514" s="276"/>
      <c r="I514" s="53"/>
      <c r="J514" s="53"/>
      <c r="K514" s="53"/>
      <c r="L514" s="53"/>
      <c r="M514" s="53"/>
      <c r="N514" s="53"/>
      <c r="O514" s="53"/>
      <c r="P514" s="53"/>
      <c r="Q514" s="53"/>
      <c r="R514" s="53"/>
      <c r="S514" s="53"/>
      <c r="T514" s="53"/>
      <c r="U514" s="53"/>
      <c r="V514" s="53"/>
      <c r="W514" s="53"/>
    </row>
    <row r="515" spans="1:23" ht="15" customHeight="1" x14ac:dyDescent="0.2">
      <c r="A515" s="148"/>
      <c r="B515" s="167"/>
      <c r="C515" s="149"/>
      <c r="D515" s="56"/>
      <c r="E515" s="56"/>
      <c r="F515" s="56"/>
      <c r="G515" s="53"/>
      <c r="H515" s="276"/>
      <c r="I515" s="53"/>
      <c r="J515" s="53"/>
      <c r="K515" s="53"/>
      <c r="L515" s="53"/>
      <c r="M515" s="53"/>
      <c r="N515" s="53"/>
      <c r="O515" s="53"/>
      <c r="P515" s="53"/>
      <c r="Q515" s="53"/>
      <c r="R515" s="53"/>
      <c r="S515" s="53"/>
      <c r="T515" s="53"/>
      <c r="U515" s="53"/>
      <c r="V515" s="53"/>
      <c r="W515" s="53"/>
    </row>
    <row r="516" spans="1:23" ht="15" customHeight="1" x14ac:dyDescent="0.2">
      <c r="A516" s="148"/>
      <c r="B516" s="167"/>
      <c r="C516" s="149"/>
      <c r="D516" s="56"/>
      <c r="E516" s="56"/>
      <c r="F516" s="56"/>
      <c r="G516" s="53"/>
      <c r="H516" s="276"/>
      <c r="I516" s="53"/>
      <c r="J516" s="53"/>
      <c r="K516" s="53"/>
      <c r="L516" s="53"/>
      <c r="M516" s="53"/>
      <c r="N516" s="53"/>
      <c r="O516" s="53"/>
      <c r="P516" s="53"/>
      <c r="Q516" s="53"/>
      <c r="R516" s="53"/>
      <c r="S516" s="53"/>
      <c r="T516" s="53"/>
      <c r="U516" s="53"/>
      <c r="V516" s="53"/>
      <c r="W516" s="53"/>
    </row>
    <row r="517" spans="1:23" ht="15" customHeight="1" x14ac:dyDescent="0.2">
      <c r="A517" s="148"/>
      <c r="B517" s="167"/>
      <c r="C517" s="149"/>
      <c r="D517" s="56"/>
      <c r="E517" s="56"/>
      <c r="F517" s="56"/>
      <c r="G517" s="53"/>
      <c r="H517" s="276"/>
      <c r="I517" s="53"/>
      <c r="J517" s="53"/>
      <c r="K517" s="53"/>
      <c r="L517" s="53"/>
      <c r="M517" s="53"/>
      <c r="N517" s="53"/>
      <c r="O517" s="53"/>
      <c r="P517" s="53"/>
      <c r="Q517" s="53"/>
      <c r="R517" s="53"/>
      <c r="S517" s="53"/>
      <c r="T517" s="53"/>
      <c r="U517" s="53"/>
      <c r="V517" s="53"/>
      <c r="W517" s="53"/>
    </row>
    <row r="518" spans="1:23" ht="15" customHeight="1" x14ac:dyDescent="0.2">
      <c r="A518" s="148"/>
      <c r="B518" s="167"/>
      <c r="C518" s="149"/>
      <c r="D518" s="56"/>
      <c r="E518" s="56"/>
      <c r="F518" s="56"/>
      <c r="G518" s="53"/>
      <c r="H518" s="276"/>
      <c r="I518" s="53"/>
      <c r="J518" s="53"/>
      <c r="K518" s="53"/>
      <c r="L518" s="53"/>
      <c r="M518" s="53"/>
      <c r="N518" s="53"/>
      <c r="O518" s="53"/>
      <c r="P518" s="53"/>
      <c r="Q518" s="53"/>
      <c r="R518" s="53"/>
      <c r="S518" s="53"/>
      <c r="T518" s="53"/>
      <c r="U518" s="53"/>
      <c r="V518" s="53"/>
      <c r="W518" s="53"/>
    </row>
    <row r="519" spans="1:23" ht="15" customHeight="1" x14ac:dyDescent="0.2">
      <c r="A519" s="148"/>
      <c r="B519" s="167"/>
      <c r="C519" s="149"/>
      <c r="D519" s="56"/>
      <c r="E519" s="56"/>
      <c r="F519" s="56"/>
      <c r="G519" s="53"/>
      <c r="H519" s="276"/>
      <c r="I519" s="53"/>
      <c r="J519" s="53"/>
      <c r="K519" s="53"/>
      <c r="L519" s="53"/>
      <c r="M519" s="53"/>
      <c r="N519" s="53"/>
      <c r="O519" s="53"/>
      <c r="P519" s="53"/>
      <c r="Q519" s="53"/>
      <c r="R519" s="53"/>
      <c r="S519" s="53"/>
      <c r="T519" s="53"/>
      <c r="U519" s="53"/>
      <c r="V519" s="53"/>
      <c r="W519" s="53"/>
    </row>
    <row r="520" spans="1:23" ht="15" customHeight="1" x14ac:dyDescent="0.2">
      <c r="A520" s="148"/>
      <c r="B520" s="167"/>
      <c r="C520" s="149"/>
      <c r="D520" s="56"/>
      <c r="E520" s="56"/>
      <c r="F520" s="56"/>
      <c r="G520" s="53"/>
      <c r="H520" s="276"/>
      <c r="I520" s="53"/>
      <c r="J520" s="53"/>
      <c r="K520" s="53"/>
      <c r="L520" s="53"/>
      <c r="M520" s="53"/>
      <c r="N520" s="53"/>
      <c r="O520" s="53"/>
      <c r="P520" s="53"/>
      <c r="Q520" s="53"/>
      <c r="R520" s="53"/>
      <c r="S520" s="53"/>
      <c r="T520" s="53"/>
      <c r="U520" s="53"/>
      <c r="V520" s="53"/>
      <c r="W520" s="53"/>
    </row>
    <row r="521" spans="1:23" ht="15" customHeight="1" x14ac:dyDescent="0.2">
      <c r="A521" s="148"/>
      <c r="B521" s="167"/>
      <c r="C521" s="149"/>
      <c r="D521" s="56"/>
      <c r="E521" s="56"/>
      <c r="F521" s="56"/>
      <c r="G521" s="53"/>
      <c r="H521" s="276"/>
      <c r="I521" s="53"/>
      <c r="J521" s="53"/>
      <c r="K521" s="53"/>
      <c r="L521" s="53"/>
      <c r="M521" s="53"/>
      <c r="N521" s="53"/>
      <c r="O521" s="53"/>
      <c r="P521" s="53"/>
      <c r="Q521" s="53"/>
      <c r="R521" s="53"/>
      <c r="S521" s="53"/>
      <c r="T521" s="53"/>
      <c r="U521" s="53"/>
      <c r="V521" s="53"/>
      <c r="W521" s="53"/>
    </row>
    <row r="522" spans="1:23" ht="15" customHeight="1" x14ac:dyDescent="0.2">
      <c r="A522" s="148"/>
      <c r="B522" s="167"/>
      <c r="C522" s="149"/>
      <c r="D522" s="56"/>
      <c r="E522" s="56"/>
      <c r="F522" s="56"/>
      <c r="G522" s="53"/>
      <c r="H522" s="276"/>
      <c r="I522" s="53"/>
      <c r="J522" s="53"/>
      <c r="K522" s="53"/>
      <c r="L522" s="53"/>
      <c r="M522" s="53"/>
      <c r="N522" s="53"/>
      <c r="O522" s="53"/>
      <c r="P522" s="53"/>
      <c r="Q522" s="53"/>
      <c r="R522" s="53"/>
      <c r="S522" s="53"/>
      <c r="T522" s="53"/>
      <c r="U522" s="53"/>
      <c r="V522" s="53"/>
      <c r="W522" s="53"/>
    </row>
    <row r="523" spans="1:23" ht="15" customHeight="1" x14ac:dyDescent="0.2">
      <c r="A523" s="148"/>
      <c r="B523" s="167"/>
      <c r="C523" s="149"/>
      <c r="D523" s="56"/>
      <c r="E523" s="56"/>
      <c r="F523" s="56"/>
      <c r="G523" s="53"/>
      <c r="H523" s="276"/>
      <c r="I523" s="53"/>
      <c r="J523" s="53"/>
      <c r="K523" s="53"/>
      <c r="L523" s="53"/>
      <c r="M523" s="53"/>
      <c r="N523" s="53"/>
      <c r="O523" s="53"/>
      <c r="P523" s="53"/>
      <c r="Q523" s="53"/>
      <c r="R523" s="53"/>
      <c r="S523" s="53"/>
      <c r="T523" s="53"/>
      <c r="U523" s="53"/>
      <c r="V523" s="53"/>
      <c r="W523" s="53"/>
    </row>
    <row r="524" spans="1:23" ht="15" customHeight="1" x14ac:dyDescent="0.2">
      <c r="A524" s="148"/>
      <c r="B524" s="167"/>
      <c r="C524" s="149"/>
      <c r="D524" s="56"/>
      <c r="E524" s="56"/>
      <c r="F524" s="56"/>
      <c r="G524" s="53"/>
      <c r="H524" s="276"/>
      <c r="I524" s="53"/>
      <c r="J524" s="53"/>
      <c r="K524" s="53"/>
      <c r="L524" s="53"/>
      <c r="M524" s="53"/>
      <c r="N524" s="53"/>
      <c r="O524" s="53"/>
      <c r="P524" s="53"/>
      <c r="Q524" s="53"/>
      <c r="R524" s="53"/>
      <c r="S524" s="53"/>
      <c r="T524" s="53"/>
      <c r="U524" s="53"/>
      <c r="V524" s="53"/>
      <c r="W524" s="53"/>
    </row>
    <row r="525" spans="1:23" ht="15" customHeight="1" x14ac:dyDescent="0.2">
      <c r="A525" s="148"/>
      <c r="B525" s="167"/>
      <c r="C525" s="149"/>
      <c r="D525" s="56"/>
      <c r="E525" s="56"/>
      <c r="F525" s="56"/>
      <c r="G525" s="53"/>
      <c r="H525" s="276"/>
      <c r="I525" s="53"/>
      <c r="J525" s="53"/>
      <c r="K525" s="53"/>
      <c r="L525" s="53"/>
      <c r="M525" s="53"/>
      <c r="N525" s="53"/>
      <c r="O525" s="53"/>
      <c r="P525" s="53"/>
      <c r="Q525" s="53"/>
      <c r="R525" s="53"/>
      <c r="S525" s="53"/>
      <c r="T525" s="53"/>
      <c r="U525" s="53"/>
      <c r="V525" s="53"/>
      <c r="W525" s="53"/>
    </row>
    <row r="526" spans="1:23" ht="15" customHeight="1" x14ac:dyDescent="0.2">
      <c r="A526" s="148"/>
      <c r="B526" s="167"/>
      <c r="C526" s="149"/>
      <c r="D526" s="56"/>
      <c r="E526" s="56"/>
      <c r="F526" s="56"/>
      <c r="G526" s="53"/>
      <c r="H526" s="276"/>
      <c r="I526" s="53"/>
      <c r="J526" s="53"/>
      <c r="K526" s="53"/>
      <c r="L526" s="53"/>
      <c r="M526" s="53"/>
      <c r="N526" s="53"/>
      <c r="O526" s="53"/>
      <c r="P526" s="53"/>
      <c r="Q526" s="53"/>
      <c r="R526" s="53"/>
      <c r="S526" s="53"/>
      <c r="T526" s="53"/>
      <c r="U526" s="53"/>
      <c r="V526" s="53"/>
      <c r="W526" s="53"/>
    </row>
    <row r="527" spans="1:23" ht="15" customHeight="1" x14ac:dyDescent="0.2">
      <c r="A527" s="148"/>
      <c r="B527" s="167"/>
      <c r="C527" s="149"/>
      <c r="D527" s="56"/>
      <c r="E527" s="56"/>
      <c r="F527" s="56"/>
      <c r="G527" s="53"/>
      <c r="H527" s="276"/>
      <c r="I527" s="53"/>
      <c r="J527" s="53"/>
      <c r="K527" s="53"/>
      <c r="L527" s="53"/>
      <c r="M527" s="53"/>
      <c r="N527" s="53"/>
      <c r="O527" s="53"/>
      <c r="P527" s="53"/>
      <c r="Q527" s="53"/>
      <c r="R527" s="53"/>
      <c r="S527" s="53"/>
      <c r="T527" s="53"/>
      <c r="U527" s="53"/>
      <c r="V527" s="53"/>
      <c r="W527" s="53"/>
    </row>
    <row r="528" spans="1:23" ht="15" customHeight="1" x14ac:dyDescent="0.2">
      <c r="A528" s="148"/>
      <c r="B528" s="167"/>
      <c r="C528" s="149"/>
      <c r="D528" s="56"/>
      <c r="E528" s="56"/>
      <c r="F528" s="56"/>
      <c r="G528" s="53"/>
      <c r="H528" s="276"/>
      <c r="I528" s="53"/>
      <c r="J528" s="53"/>
      <c r="K528" s="53"/>
      <c r="L528" s="53"/>
      <c r="M528" s="53"/>
      <c r="N528" s="53"/>
      <c r="O528" s="53"/>
      <c r="P528" s="53"/>
      <c r="Q528" s="53"/>
      <c r="R528" s="53"/>
      <c r="S528" s="53"/>
      <c r="T528" s="53"/>
      <c r="U528" s="53"/>
      <c r="V528" s="53"/>
      <c r="W528" s="53"/>
    </row>
    <row r="529" spans="1:23" ht="15" customHeight="1" x14ac:dyDescent="0.2">
      <c r="A529" s="148"/>
      <c r="B529" s="167"/>
      <c r="C529" s="149"/>
      <c r="D529" s="56"/>
      <c r="E529" s="56"/>
      <c r="F529" s="56"/>
      <c r="G529" s="53"/>
      <c r="H529" s="276"/>
      <c r="I529" s="53"/>
      <c r="J529" s="53"/>
      <c r="K529" s="53"/>
      <c r="L529" s="53"/>
      <c r="M529" s="53"/>
      <c r="N529" s="53"/>
      <c r="O529" s="53"/>
      <c r="P529" s="53"/>
      <c r="Q529" s="53"/>
      <c r="R529" s="53"/>
      <c r="S529" s="53"/>
      <c r="T529" s="53"/>
      <c r="U529" s="53"/>
      <c r="V529" s="53"/>
      <c r="W529" s="53"/>
    </row>
    <row r="530" spans="1:23" ht="15" customHeight="1" x14ac:dyDescent="0.2">
      <c r="A530" s="148"/>
      <c r="B530" s="167"/>
      <c r="C530" s="149"/>
      <c r="D530" s="56"/>
      <c r="E530" s="56"/>
      <c r="F530" s="56"/>
      <c r="G530" s="53"/>
      <c r="H530" s="276"/>
      <c r="I530" s="53"/>
      <c r="J530" s="53"/>
      <c r="K530" s="53"/>
      <c r="L530" s="53"/>
      <c r="M530" s="53"/>
      <c r="N530" s="53"/>
      <c r="O530" s="53"/>
      <c r="P530" s="53"/>
      <c r="Q530" s="53"/>
      <c r="R530" s="53"/>
      <c r="S530" s="53"/>
      <c r="T530" s="53"/>
      <c r="U530" s="53"/>
      <c r="V530" s="53"/>
      <c r="W530" s="53"/>
    </row>
    <row r="531" spans="1:23" ht="15" customHeight="1" x14ac:dyDescent="0.2">
      <c r="A531" s="148"/>
      <c r="B531" s="167"/>
      <c r="C531" s="149"/>
      <c r="D531" s="56"/>
      <c r="E531" s="56"/>
      <c r="F531" s="56"/>
      <c r="G531" s="53"/>
      <c r="H531" s="276"/>
      <c r="I531" s="53"/>
      <c r="J531" s="53"/>
      <c r="K531" s="53"/>
      <c r="L531" s="53"/>
      <c r="M531" s="53"/>
      <c r="N531" s="53"/>
      <c r="O531" s="53"/>
      <c r="P531" s="53"/>
      <c r="Q531" s="53"/>
      <c r="R531" s="53"/>
      <c r="S531" s="53"/>
      <c r="T531" s="53"/>
      <c r="U531" s="53"/>
      <c r="V531" s="53"/>
      <c r="W531" s="53"/>
    </row>
    <row r="532" spans="1:23" ht="15" customHeight="1" x14ac:dyDescent="0.2">
      <c r="A532" s="148"/>
      <c r="B532" s="167"/>
      <c r="C532" s="149"/>
      <c r="D532" s="56"/>
      <c r="E532" s="56"/>
      <c r="F532" s="56"/>
      <c r="G532" s="53"/>
      <c r="H532" s="276"/>
      <c r="I532" s="53"/>
      <c r="J532" s="53"/>
      <c r="K532" s="53"/>
      <c r="L532" s="53"/>
      <c r="M532" s="53"/>
      <c r="N532" s="53"/>
      <c r="O532" s="53"/>
      <c r="P532" s="53"/>
      <c r="Q532" s="53"/>
      <c r="R532" s="53"/>
      <c r="S532" s="53"/>
      <c r="T532" s="53"/>
      <c r="U532" s="53"/>
      <c r="V532" s="53"/>
      <c r="W532" s="53"/>
    </row>
    <row r="533" spans="1:23" ht="15" customHeight="1" x14ac:dyDescent="0.2">
      <c r="A533" s="148"/>
      <c r="B533" s="167"/>
      <c r="C533" s="149"/>
      <c r="D533" s="56"/>
      <c r="E533" s="56"/>
      <c r="F533" s="56"/>
      <c r="G533" s="53"/>
      <c r="H533" s="276"/>
      <c r="I533" s="53"/>
      <c r="J533" s="53"/>
      <c r="K533" s="53"/>
      <c r="L533" s="53"/>
      <c r="M533" s="53"/>
      <c r="N533" s="53"/>
      <c r="O533" s="53"/>
      <c r="P533" s="53"/>
      <c r="Q533" s="53"/>
      <c r="R533" s="53"/>
      <c r="S533" s="53"/>
      <c r="T533" s="53"/>
      <c r="U533" s="53"/>
      <c r="V533" s="53"/>
      <c r="W533" s="53"/>
    </row>
    <row r="534" spans="1:23" ht="15" customHeight="1" x14ac:dyDescent="0.2">
      <c r="A534" s="148"/>
      <c r="B534" s="167"/>
      <c r="C534" s="149"/>
      <c r="D534" s="56"/>
      <c r="E534" s="56"/>
      <c r="F534" s="56"/>
      <c r="G534" s="53"/>
      <c r="H534" s="276"/>
      <c r="I534" s="53"/>
      <c r="J534" s="53"/>
      <c r="K534" s="53"/>
      <c r="L534" s="53"/>
      <c r="M534" s="53"/>
      <c r="N534" s="53"/>
      <c r="O534" s="53"/>
      <c r="P534" s="53"/>
      <c r="Q534" s="53"/>
      <c r="R534" s="53"/>
      <c r="S534" s="53"/>
      <c r="T534" s="53"/>
      <c r="U534" s="53"/>
      <c r="V534" s="53"/>
      <c r="W534" s="53"/>
    </row>
    <row r="535" spans="1:23" ht="15" customHeight="1" x14ac:dyDescent="0.2">
      <c r="A535" s="148"/>
      <c r="B535" s="167"/>
      <c r="C535" s="149"/>
      <c r="D535" s="56"/>
      <c r="E535" s="56"/>
      <c r="F535" s="56"/>
      <c r="G535" s="53"/>
      <c r="H535" s="276"/>
      <c r="I535" s="53"/>
      <c r="J535" s="53"/>
      <c r="K535" s="53"/>
      <c r="L535" s="53"/>
      <c r="M535" s="53"/>
      <c r="N535" s="53"/>
      <c r="O535" s="53"/>
      <c r="P535" s="53"/>
      <c r="Q535" s="53"/>
      <c r="R535" s="53"/>
      <c r="S535" s="53"/>
      <c r="T535" s="53"/>
      <c r="U535" s="53"/>
      <c r="V535" s="53"/>
      <c r="W535" s="53"/>
    </row>
    <row r="536" spans="1:23" ht="15" customHeight="1" x14ac:dyDescent="0.2">
      <c r="A536" s="148"/>
      <c r="B536" s="167"/>
      <c r="C536" s="149"/>
      <c r="D536" s="56"/>
      <c r="E536" s="56"/>
      <c r="F536" s="56"/>
      <c r="G536" s="53"/>
      <c r="H536" s="276"/>
      <c r="I536" s="53"/>
      <c r="J536" s="53"/>
      <c r="K536" s="53"/>
      <c r="L536" s="53"/>
      <c r="M536" s="53"/>
      <c r="N536" s="53"/>
      <c r="O536" s="53"/>
      <c r="P536" s="53"/>
      <c r="Q536" s="53"/>
      <c r="R536" s="53"/>
      <c r="S536" s="53"/>
      <c r="T536" s="53"/>
      <c r="U536" s="53"/>
      <c r="V536" s="53"/>
      <c r="W536" s="53"/>
    </row>
    <row r="537" spans="1:23" ht="15" customHeight="1" x14ac:dyDescent="0.2">
      <c r="A537" s="148"/>
      <c r="B537" s="167"/>
      <c r="C537" s="149"/>
      <c r="D537" s="56"/>
      <c r="E537" s="56"/>
      <c r="F537" s="56"/>
      <c r="G537" s="53"/>
      <c r="H537" s="276"/>
      <c r="I537" s="53"/>
      <c r="J537" s="53"/>
      <c r="K537" s="53"/>
      <c r="L537" s="53"/>
      <c r="M537" s="53"/>
      <c r="N537" s="53"/>
      <c r="O537" s="53"/>
      <c r="P537" s="53"/>
      <c r="Q537" s="53"/>
      <c r="R537" s="53"/>
      <c r="S537" s="53"/>
      <c r="T537" s="53"/>
      <c r="U537" s="53"/>
      <c r="V537" s="53"/>
      <c r="W537" s="53"/>
    </row>
    <row r="538" spans="1:23" ht="15" customHeight="1" x14ac:dyDescent="0.2">
      <c r="A538" s="148"/>
      <c r="B538" s="167"/>
      <c r="C538" s="149"/>
      <c r="D538" s="56"/>
      <c r="E538" s="56"/>
      <c r="F538" s="56"/>
      <c r="G538" s="53"/>
      <c r="H538" s="276"/>
      <c r="I538" s="53"/>
      <c r="J538" s="53"/>
      <c r="K538" s="53"/>
      <c r="L538" s="53"/>
      <c r="M538" s="53"/>
      <c r="N538" s="53"/>
      <c r="O538" s="53"/>
      <c r="P538" s="53"/>
      <c r="Q538" s="53"/>
      <c r="R538" s="53"/>
      <c r="S538" s="53"/>
      <c r="T538" s="53"/>
      <c r="U538" s="53"/>
      <c r="V538" s="53"/>
      <c r="W538" s="53"/>
    </row>
    <row r="539" spans="1:23" ht="15" customHeight="1" x14ac:dyDescent="0.2">
      <c r="A539" s="148"/>
      <c r="B539" s="167"/>
      <c r="C539" s="149"/>
      <c r="D539" s="56"/>
      <c r="E539" s="56"/>
      <c r="F539" s="56"/>
      <c r="G539" s="53"/>
      <c r="H539" s="276"/>
      <c r="I539" s="53"/>
      <c r="J539" s="53"/>
      <c r="K539" s="53"/>
      <c r="L539" s="53"/>
      <c r="M539" s="53"/>
      <c r="N539" s="53"/>
      <c r="O539" s="53"/>
      <c r="P539" s="53"/>
      <c r="Q539" s="53"/>
      <c r="R539" s="53"/>
      <c r="S539" s="53"/>
      <c r="T539" s="53"/>
      <c r="U539" s="53"/>
      <c r="V539" s="53"/>
      <c r="W539" s="53"/>
    </row>
    <row r="540" spans="1:23" ht="15" customHeight="1" x14ac:dyDescent="0.2">
      <c r="A540" s="148"/>
      <c r="B540" s="167"/>
      <c r="C540" s="149"/>
      <c r="D540" s="56"/>
      <c r="E540" s="56"/>
      <c r="F540" s="56"/>
      <c r="G540" s="53"/>
      <c r="H540" s="276"/>
      <c r="I540" s="53"/>
      <c r="J540" s="53"/>
      <c r="K540" s="53"/>
      <c r="L540" s="53"/>
      <c r="M540" s="53"/>
      <c r="N540" s="53"/>
      <c r="O540" s="53"/>
      <c r="P540" s="53"/>
      <c r="Q540" s="53"/>
      <c r="R540" s="53"/>
      <c r="S540" s="53"/>
      <c r="T540" s="53"/>
      <c r="U540" s="53"/>
      <c r="V540" s="53"/>
      <c r="W540" s="53"/>
    </row>
    <row r="541" spans="1:23" ht="15" customHeight="1" x14ac:dyDescent="0.2">
      <c r="A541" s="148"/>
      <c r="B541" s="167"/>
      <c r="C541" s="149"/>
      <c r="D541" s="56"/>
      <c r="E541" s="56"/>
      <c r="F541" s="56"/>
      <c r="G541" s="53"/>
      <c r="H541" s="276"/>
      <c r="I541" s="53"/>
      <c r="J541" s="53"/>
      <c r="K541" s="53"/>
      <c r="L541" s="53"/>
      <c r="M541" s="53"/>
      <c r="N541" s="53"/>
      <c r="O541" s="53"/>
      <c r="P541" s="53"/>
      <c r="Q541" s="53"/>
      <c r="R541" s="53"/>
      <c r="S541" s="53"/>
      <c r="T541" s="53"/>
      <c r="U541" s="53"/>
      <c r="V541" s="53"/>
      <c r="W541" s="53"/>
    </row>
    <row r="542" spans="1:23" ht="15" customHeight="1" x14ac:dyDescent="0.2">
      <c r="A542" s="148"/>
      <c r="B542" s="167"/>
      <c r="C542" s="149"/>
      <c r="D542" s="56"/>
      <c r="E542" s="56"/>
      <c r="F542" s="56"/>
      <c r="G542" s="53"/>
      <c r="H542" s="276"/>
      <c r="I542" s="53"/>
      <c r="J542" s="53"/>
      <c r="K542" s="53"/>
      <c r="L542" s="53"/>
      <c r="M542" s="53"/>
      <c r="N542" s="53"/>
      <c r="O542" s="53"/>
      <c r="P542" s="53"/>
      <c r="Q542" s="53"/>
      <c r="R542" s="53"/>
      <c r="S542" s="53"/>
      <c r="T542" s="53"/>
      <c r="U542" s="53"/>
      <c r="V542" s="53"/>
      <c r="W542" s="53"/>
    </row>
    <row r="543" spans="1:23" ht="15" customHeight="1" x14ac:dyDescent="0.2">
      <c r="A543" s="148"/>
      <c r="B543" s="167"/>
      <c r="C543" s="149"/>
      <c r="D543" s="56"/>
      <c r="E543" s="56"/>
      <c r="F543" s="56"/>
      <c r="G543" s="53"/>
      <c r="H543" s="276"/>
      <c r="I543" s="53"/>
      <c r="J543" s="53"/>
      <c r="K543" s="53"/>
      <c r="L543" s="53"/>
      <c r="M543" s="53"/>
      <c r="N543" s="53"/>
      <c r="O543" s="53"/>
      <c r="P543" s="53"/>
      <c r="Q543" s="53"/>
      <c r="R543" s="53"/>
      <c r="S543" s="53"/>
      <c r="T543" s="53"/>
      <c r="U543" s="53"/>
      <c r="V543" s="53"/>
      <c r="W543" s="53"/>
    </row>
    <row r="544" spans="1:23" ht="15" customHeight="1" x14ac:dyDescent="0.2">
      <c r="A544" s="148"/>
      <c r="B544" s="167"/>
      <c r="C544" s="149"/>
      <c r="D544" s="56"/>
      <c r="E544" s="56"/>
      <c r="F544" s="56"/>
      <c r="G544" s="53"/>
      <c r="H544" s="276"/>
      <c r="I544" s="53"/>
      <c r="J544" s="53"/>
      <c r="K544" s="53"/>
      <c r="L544" s="53"/>
      <c r="M544" s="53"/>
      <c r="N544" s="53"/>
      <c r="O544" s="53"/>
      <c r="P544" s="53"/>
      <c r="Q544" s="53"/>
      <c r="R544" s="53"/>
      <c r="S544" s="53"/>
      <c r="T544" s="53"/>
      <c r="U544" s="53"/>
      <c r="V544" s="53"/>
      <c r="W544" s="53"/>
    </row>
    <row r="545" spans="1:23" ht="15" customHeight="1" x14ac:dyDescent="0.2">
      <c r="A545" s="148"/>
      <c r="B545" s="167"/>
      <c r="C545" s="149"/>
      <c r="D545" s="56"/>
      <c r="E545" s="56"/>
      <c r="F545" s="56"/>
      <c r="G545" s="53"/>
      <c r="H545" s="276"/>
      <c r="I545" s="53"/>
      <c r="J545" s="53"/>
      <c r="K545" s="53"/>
      <c r="L545" s="53"/>
      <c r="M545" s="53"/>
      <c r="N545" s="53"/>
      <c r="O545" s="53"/>
      <c r="P545" s="53"/>
      <c r="Q545" s="53"/>
      <c r="R545" s="53"/>
      <c r="S545" s="53"/>
      <c r="T545" s="53"/>
      <c r="U545" s="53"/>
      <c r="V545" s="53"/>
      <c r="W545" s="53"/>
    </row>
    <row r="546" spans="1:23" ht="15" customHeight="1" x14ac:dyDescent="0.2">
      <c r="A546" s="148"/>
      <c r="B546" s="167"/>
      <c r="C546" s="149"/>
      <c r="D546" s="56"/>
      <c r="E546" s="56"/>
      <c r="F546" s="56"/>
      <c r="G546" s="53"/>
      <c r="H546" s="276"/>
      <c r="I546" s="53"/>
      <c r="J546" s="53"/>
      <c r="K546" s="53"/>
      <c r="L546" s="53"/>
      <c r="M546" s="53"/>
      <c r="N546" s="53"/>
      <c r="O546" s="53"/>
      <c r="P546" s="53"/>
      <c r="Q546" s="53"/>
      <c r="R546" s="53"/>
      <c r="S546" s="53"/>
      <c r="T546" s="53"/>
      <c r="U546" s="53"/>
      <c r="V546" s="53"/>
      <c r="W546" s="53"/>
    </row>
    <row r="547" spans="1:23" ht="15" customHeight="1" x14ac:dyDescent="0.2">
      <c r="A547" s="148"/>
      <c r="B547" s="167"/>
      <c r="C547" s="149"/>
      <c r="D547" s="56"/>
      <c r="E547" s="56"/>
      <c r="F547" s="56"/>
      <c r="G547" s="53"/>
      <c r="H547" s="276"/>
      <c r="I547" s="53"/>
      <c r="J547" s="53"/>
      <c r="K547" s="53"/>
      <c r="L547" s="53"/>
      <c r="M547" s="53"/>
      <c r="N547" s="53"/>
      <c r="O547" s="53"/>
      <c r="P547" s="53"/>
      <c r="Q547" s="53"/>
      <c r="R547" s="53"/>
      <c r="S547" s="53"/>
      <c r="T547" s="53"/>
      <c r="U547" s="53"/>
      <c r="V547" s="53"/>
      <c r="W547" s="53"/>
    </row>
    <row r="548" spans="1:23" ht="15" customHeight="1" x14ac:dyDescent="0.2">
      <c r="A548" s="148"/>
      <c r="B548" s="167"/>
      <c r="C548" s="149"/>
      <c r="D548" s="56"/>
      <c r="E548" s="56"/>
      <c r="F548" s="56"/>
      <c r="G548" s="53"/>
      <c r="H548" s="276"/>
      <c r="I548" s="53"/>
      <c r="J548" s="53"/>
      <c r="K548" s="53"/>
      <c r="L548" s="53"/>
      <c r="M548" s="53"/>
      <c r="N548" s="53"/>
      <c r="O548" s="53"/>
      <c r="P548" s="53"/>
      <c r="Q548" s="53"/>
      <c r="R548" s="53"/>
      <c r="S548" s="53"/>
      <c r="T548" s="53"/>
      <c r="U548" s="53"/>
      <c r="V548" s="53"/>
      <c r="W548" s="53"/>
    </row>
    <row r="549" spans="1:23" ht="15" customHeight="1" x14ac:dyDescent="0.2">
      <c r="A549" s="148"/>
      <c r="B549" s="167"/>
      <c r="C549" s="149"/>
      <c r="D549" s="56"/>
      <c r="E549" s="56"/>
      <c r="F549" s="56"/>
      <c r="G549" s="53"/>
      <c r="H549" s="276"/>
      <c r="I549" s="53"/>
      <c r="J549" s="53"/>
      <c r="K549" s="53"/>
      <c r="L549" s="53"/>
      <c r="M549" s="53"/>
      <c r="N549" s="53"/>
      <c r="O549" s="53"/>
      <c r="P549" s="53"/>
      <c r="Q549" s="53"/>
      <c r="R549" s="53"/>
      <c r="S549" s="53"/>
      <c r="T549" s="53"/>
      <c r="U549" s="53"/>
      <c r="V549" s="53"/>
      <c r="W549" s="53"/>
    </row>
    <row r="550" spans="1:23" ht="15" customHeight="1" x14ac:dyDescent="0.2">
      <c r="A550" s="148"/>
      <c r="B550" s="167"/>
      <c r="C550" s="149"/>
      <c r="D550" s="56"/>
      <c r="E550" s="56"/>
      <c r="F550" s="56"/>
      <c r="G550" s="53"/>
      <c r="H550" s="276"/>
      <c r="I550" s="53"/>
      <c r="J550" s="53"/>
      <c r="K550" s="53"/>
      <c r="L550" s="53"/>
      <c r="M550" s="53"/>
      <c r="N550" s="53"/>
      <c r="O550" s="53"/>
      <c r="P550" s="53"/>
      <c r="Q550" s="53"/>
      <c r="R550" s="53"/>
      <c r="S550" s="53"/>
      <c r="T550" s="53"/>
      <c r="U550" s="53"/>
      <c r="V550" s="53"/>
      <c r="W550" s="53"/>
    </row>
    <row r="551" spans="1:23" ht="15" customHeight="1" x14ac:dyDescent="0.2">
      <c r="A551" s="148"/>
      <c r="B551" s="167"/>
      <c r="C551" s="149"/>
      <c r="D551" s="56"/>
      <c r="E551" s="56"/>
      <c r="F551" s="56"/>
      <c r="G551" s="53"/>
      <c r="H551" s="276"/>
      <c r="I551" s="53"/>
      <c r="J551" s="53"/>
      <c r="K551" s="53"/>
      <c r="L551" s="53"/>
      <c r="M551" s="53"/>
      <c r="N551" s="53"/>
      <c r="O551" s="53"/>
      <c r="P551" s="53"/>
      <c r="Q551" s="53"/>
      <c r="R551" s="53"/>
      <c r="S551" s="53"/>
      <c r="T551" s="53"/>
      <c r="U551" s="53"/>
      <c r="V551" s="53"/>
      <c r="W551" s="53"/>
    </row>
    <row r="552" spans="1:23" ht="15" customHeight="1" x14ac:dyDescent="0.2">
      <c r="A552" s="148"/>
      <c r="B552" s="167"/>
      <c r="C552" s="149"/>
      <c r="D552" s="56"/>
      <c r="E552" s="56"/>
      <c r="F552" s="56"/>
      <c r="G552" s="53"/>
      <c r="H552" s="276"/>
      <c r="I552" s="53"/>
      <c r="J552" s="53"/>
      <c r="K552" s="53"/>
      <c r="L552" s="53"/>
      <c r="M552" s="53"/>
      <c r="N552" s="53"/>
      <c r="O552" s="53"/>
      <c r="P552" s="53"/>
      <c r="Q552" s="53"/>
      <c r="R552" s="53"/>
      <c r="S552" s="53"/>
      <c r="T552" s="53"/>
      <c r="U552" s="53"/>
      <c r="V552" s="53"/>
      <c r="W552" s="53"/>
    </row>
    <row r="553" spans="1:23" ht="15" customHeight="1" x14ac:dyDescent="0.2">
      <c r="A553" s="148"/>
      <c r="B553" s="167"/>
      <c r="C553" s="149"/>
      <c r="D553" s="56"/>
      <c r="E553" s="56"/>
      <c r="F553" s="56"/>
      <c r="G553" s="53"/>
      <c r="H553" s="276"/>
      <c r="I553" s="53"/>
      <c r="J553" s="53"/>
      <c r="K553" s="53"/>
      <c r="L553" s="53"/>
      <c r="M553" s="53"/>
      <c r="N553" s="53"/>
      <c r="O553" s="53"/>
      <c r="P553" s="53"/>
      <c r="Q553" s="53"/>
      <c r="R553" s="53"/>
      <c r="S553" s="53"/>
      <c r="T553" s="53"/>
      <c r="U553" s="53"/>
      <c r="V553" s="53"/>
      <c r="W553" s="53"/>
    </row>
    <row r="554" spans="1:23" ht="15" customHeight="1" x14ac:dyDescent="0.2">
      <c r="A554" s="148"/>
      <c r="B554" s="167"/>
      <c r="C554" s="149"/>
      <c r="D554" s="56"/>
      <c r="E554" s="56"/>
      <c r="F554" s="56"/>
      <c r="G554" s="53"/>
      <c r="H554" s="276"/>
      <c r="I554" s="53"/>
      <c r="J554" s="53"/>
      <c r="K554" s="53"/>
      <c r="L554" s="53"/>
      <c r="M554" s="53"/>
      <c r="N554" s="53"/>
      <c r="O554" s="53"/>
      <c r="P554" s="53"/>
      <c r="Q554" s="53"/>
      <c r="R554" s="53"/>
      <c r="S554" s="53"/>
      <c r="T554" s="53"/>
      <c r="U554" s="53"/>
      <c r="V554" s="53"/>
      <c r="W554" s="53"/>
    </row>
    <row r="555" spans="1:23" ht="15" customHeight="1" x14ac:dyDescent="0.2">
      <c r="A555" s="148"/>
      <c r="B555" s="167"/>
      <c r="C555" s="149"/>
      <c r="D555" s="56"/>
      <c r="E555" s="56"/>
      <c r="F555" s="56"/>
      <c r="G555" s="53"/>
      <c r="H555" s="276"/>
      <c r="I555" s="53"/>
      <c r="J555" s="53"/>
      <c r="K555" s="53"/>
      <c r="L555" s="53"/>
      <c r="M555" s="53"/>
      <c r="N555" s="53"/>
      <c r="O555" s="53"/>
      <c r="P555" s="53"/>
      <c r="Q555" s="53"/>
      <c r="R555" s="53"/>
      <c r="S555" s="53"/>
      <c r="T555" s="53"/>
      <c r="U555" s="53"/>
      <c r="V555" s="53"/>
      <c r="W555" s="53"/>
    </row>
    <row r="556" spans="1:23" ht="15" customHeight="1" x14ac:dyDescent="0.2">
      <c r="A556" s="148"/>
      <c r="B556" s="167"/>
      <c r="C556" s="149"/>
      <c r="D556" s="56"/>
      <c r="E556" s="56"/>
      <c r="F556" s="56"/>
      <c r="G556" s="53"/>
      <c r="H556" s="276"/>
      <c r="I556" s="53"/>
      <c r="J556" s="53"/>
      <c r="K556" s="53"/>
      <c r="L556" s="53"/>
      <c r="M556" s="53"/>
      <c r="N556" s="53"/>
      <c r="O556" s="53"/>
      <c r="P556" s="53"/>
      <c r="Q556" s="53"/>
      <c r="R556" s="53"/>
      <c r="S556" s="53"/>
      <c r="T556" s="53"/>
      <c r="U556" s="53"/>
      <c r="V556" s="53"/>
      <c r="W556" s="53"/>
    </row>
    <row r="557" spans="1:23" ht="15" customHeight="1" x14ac:dyDescent="0.2">
      <c r="A557" s="148"/>
      <c r="B557" s="167"/>
      <c r="C557" s="149"/>
      <c r="D557" s="56"/>
      <c r="E557" s="56"/>
      <c r="F557" s="56"/>
      <c r="G557" s="53"/>
      <c r="H557" s="276"/>
      <c r="I557" s="53"/>
      <c r="J557" s="53"/>
      <c r="K557" s="53"/>
      <c r="L557" s="53"/>
      <c r="M557" s="53"/>
      <c r="N557" s="53"/>
      <c r="O557" s="53"/>
      <c r="P557" s="53"/>
      <c r="Q557" s="53"/>
      <c r="R557" s="53"/>
      <c r="S557" s="53"/>
      <c r="T557" s="53"/>
      <c r="U557" s="53"/>
      <c r="V557" s="53"/>
      <c r="W557" s="53"/>
    </row>
    <row r="558" spans="1:23" ht="15" customHeight="1" x14ac:dyDescent="0.2">
      <c r="A558" s="148"/>
      <c r="B558" s="167"/>
      <c r="C558" s="149"/>
      <c r="D558" s="56"/>
      <c r="E558" s="56"/>
      <c r="F558" s="56"/>
      <c r="G558" s="53"/>
      <c r="H558" s="276"/>
      <c r="I558" s="53"/>
      <c r="J558" s="53"/>
      <c r="K558" s="53"/>
      <c r="L558" s="53"/>
      <c r="M558" s="53"/>
      <c r="N558" s="53"/>
      <c r="O558" s="53"/>
      <c r="P558" s="53"/>
      <c r="Q558" s="53"/>
      <c r="R558" s="53"/>
      <c r="S558" s="53"/>
      <c r="T558" s="53"/>
      <c r="U558" s="53"/>
      <c r="V558" s="53"/>
      <c r="W558" s="53"/>
    </row>
    <row r="559" spans="1:23" ht="15" customHeight="1" x14ac:dyDescent="0.2">
      <c r="A559" s="148"/>
      <c r="B559" s="167"/>
      <c r="C559" s="149"/>
      <c r="D559" s="56"/>
      <c r="E559" s="56"/>
      <c r="F559" s="56"/>
      <c r="G559" s="53"/>
      <c r="H559" s="276"/>
      <c r="I559" s="53"/>
      <c r="J559" s="53"/>
      <c r="K559" s="53"/>
      <c r="L559" s="53"/>
      <c r="M559" s="53"/>
      <c r="N559" s="53"/>
      <c r="O559" s="53"/>
      <c r="P559" s="53"/>
      <c r="Q559" s="53"/>
      <c r="R559" s="53"/>
      <c r="S559" s="53"/>
      <c r="T559" s="53"/>
      <c r="U559" s="53"/>
      <c r="V559" s="53"/>
      <c r="W559" s="53"/>
    </row>
    <row r="560" spans="1:23" ht="15" customHeight="1" x14ac:dyDescent="0.2">
      <c r="A560" s="148"/>
      <c r="B560" s="167"/>
      <c r="C560" s="149"/>
      <c r="D560" s="56"/>
      <c r="E560" s="56"/>
      <c r="F560" s="56"/>
      <c r="G560" s="53"/>
      <c r="H560" s="276"/>
      <c r="I560" s="53"/>
      <c r="J560" s="53"/>
      <c r="K560" s="53"/>
      <c r="L560" s="53"/>
      <c r="M560" s="53"/>
      <c r="N560" s="53"/>
      <c r="O560" s="53"/>
      <c r="P560" s="53"/>
      <c r="Q560" s="53"/>
      <c r="R560" s="53"/>
      <c r="S560" s="53"/>
      <c r="T560" s="53"/>
      <c r="U560" s="53"/>
      <c r="V560" s="53"/>
      <c r="W560" s="53"/>
    </row>
    <row r="561" spans="1:23" ht="15" customHeight="1" x14ac:dyDescent="0.2">
      <c r="A561" s="148"/>
      <c r="B561" s="167"/>
      <c r="C561" s="149"/>
      <c r="D561" s="56"/>
      <c r="E561" s="56"/>
      <c r="F561" s="56"/>
      <c r="G561" s="53"/>
      <c r="H561" s="276"/>
      <c r="I561" s="53"/>
      <c r="J561" s="53"/>
      <c r="K561" s="53"/>
      <c r="L561" s="53"/>
      <c r="M561" s="53"/>
      <c r="N561" s="53"/>
      <c r="O561" s="53"/>
      <c r="P561" s="53"/>
      <c r="Q561" s="53"/>
      <c r="R561" s="53"/>
      <c r="S561" s="53"/>
      <c r="T561" s="53"/>
      <c r="U561" s="53"/>
      <c r="V561" s="53"/>
      <c r="W561" s="53"/>
    </row>
    <row r="562" spans="1:23" ht="15" customHeight="1" x14ac:dyDescent="0.2">
      <c r="A562" s="148"/>
      <c r="B562" s="167"/>
      <c r="C562" s="149"/>
      <c r="D562" s="56"/>
      <c r="E562" s="56"/>
      <c r="F562" s="56"/>
      <c r="G562" s="53"/>
      <c r="H562" s="276"/>
      <c r="I562" s="53"/>
      <c r="J562" s="53"/>
      <c r="K562" s="53"/>
      <c r="L562" s="53"/>
      <c r="M562" s="53"/>
      <c r="N562" s="53"/>
      <c r="O562" s="53"/>
      <c r="P562" s="53"/>
      <c r="Q562" s="53"/>
      <c r="R562" s="53"/>
      <c r="S562" s="53"/>
      <c r="T562" s="53"/>
      <c r="U562" s="53"/>
      <c r="V562" s="53"/>
      <c r="W562" s="53"/>
    </row>
    <row r="563" spans="1:23" ht="15" customHeight="1" x14ac:dyDescent="0.2">
      <c r="A563" s="148"/>
      <c r="B563" s="167"/>
      <c r="C563" s="149"/>
      <c r="D563" s="56"/>
      <c r="E563" s="56"/>
      <c r="F563" s="56"/>
      <c r="G563" s="53"/>
      <c r="H563" s="276"/>
      <c r="I563" s="53"/>
      <c r="J563" s="53"/>
      <c r="K563" s="53"/>
      <c r="L563" s="53"/>
      <c r="M563" s="53"/>
      <c r="N563" s="53"/>
      <c r="O563" s="53"/>
      <c r="P563" s="53"/>
      <c r="Q563" s="53"/>
      <c r="R563" s="53"/>
      <c r="S563" s="53"/>
      <c r="T563" s="53"/>
      <c r="U563" s="53"/>
      <c r="V563" s="53"/>
      <c r="W563" s="53"/>
    </row>
    <row r="564" spans="1:23" ht="15" customHeight="1" x14ac:dyDescent="0.2">
      <c r="A564" s="148"/>
      <c r="B564" s="167"/>
      <c r="C564" s="149"/>
      <c r="D564" s="56"/>
      <c r="E564" s="56"/>
      <c r="F564" s="56"/>
      <c r="G564" s="53"/>
      <c r="H564" s="276"/>
      <c r="I564" s="53"/>
      <c r="J564" s="53"/>
      <c r="K564" s="53"/>
      <c r="L564" s="53"/>
      <c r="M564" s="53"/>
      <c r="N564" s="53"/>
      <c r="O564" s="53"/>
      <c r="P564" s="53"/>
      <c r="Q564" s="53"/>
      <c r="R564" s="53"/>
      <c r="S564" s="53"/>
      <c r="T564" s="53"/>
      <c r="U564" s="53"/>
      <c r="V564" s="53"/>
      <c r="W564" s="53"/>
    </row>
    <row r="565" spans="1:23" ht="15" customHeight="1" x14ac:dyDescent="0.2">
      <c r="A565" s="148"/>
      <c r="B565" s="167"/>
      <c r="C565" s="149"/>
      <c r="D565" s="56"/>
      <c r="E565" s="56"/>
      <c r="F565" s="56"/>
      <c r="G565" s="53"/>
      <c r="H565" s="276"/>
      <c r="I565" s="53"/>
      <c r="J565" s="53"/>
      <c r="K565" s="53"/>
      <c r="L565" s="53"/>
      <c r="M565" s="53"/>
      <c r="N565" s="53"/>
      <c r="O565" s="53"/>
      <c r="P565" s="53"/>
      <c r="Q565" s="53"/>
      <c r="R565" s="53"/>
      <c r="S565" s="53"/>
      <c r="T565" s="53"/>
      <c r="U565" s="53"/>
      <c r="V565" s="53"/>
      <c r="W565" s="53"/>
    </row>
    <row r="566" spans="1:23" ht="15" customHeight="1" x14ac:dyDescent="0.2">
      <c r="A566" s="148"/>
      <c r="B566" s="167"/>
      <c r="C566" s="149"/>
      <c r="D566" s="56"/>
      <c r="E566" s="56"/>
      <c r="F566" s="56"/>
      <c r="G566" s="53"/>
      <c r="H566" s="276"/>
      <c r="I566" s="53"/>
      <c r="J566" s="53"/>
      <c r="K566" s="53"/>
      <c r="L566" s="53"/>
      <c r="M566" s="53"/>
      <c r="N566" s="53"/>
      <c r="O566" s="53"/>
      <c r="P566" s="53"/>
      <c r="Q566" s="53"/>
      <c r="R566" s="53"/>
      <c r="S566" s="53"/>
      <c r="T566" s="53"/>
      <c r="U566" s="53"/>
      <c r="V566" s="53"/>
      <c r="W566" s="53"/>
    </row>
    <row r="567" spans="1:23" ht="15" customHeight="1" x14ac:dyDescent="0.2">
      <c r="A567" s="148"/>
      <c r="B567" s="167"/>
      <c r="C567" s="149"/>
      <c r="D567" s="56"/>
      <c r="E567" s="56"/>
      <c r="F567" s="56"/>
      <c r="G567" s="53"/>
      <c r="H567" s="276"/>
      <c r="I567" s="53"/>
      <c r="J567" s="53"/>
      <c r="K567" s="53"/>
      <c r="L567" s="53"/>
      <c r="M567" s="53"/>
      <c r="N567" s="53"/>
      <c r="O567" s="53"/>
      <c r="P567" s="53"/>
      <c r="Q567" s="53"/>
      <c r="R567" s="53"/>
      <c r="S567" s="53"/>
      <c r="T567" s="53"/>
      <c r="U567" s="53"/>
      <c r="V567" s="53"/>
      <c r="W567" s="53"/>
    </row>
    <row r="568" spans="1:23" ht="15" customHeight="1" x14ac:dyDescent="0.2">
      <c r="A568" s="148"/>
      <c r="B568" s="167"/>
      <c r="C568" s="149"/>
      <c r="D568" s="56"/>
      <c r="E568" s="56"/>
      <c r="F568" s="56"/>
      <c r="G568" s="53"/>
      <c r="H568" s="276"/>
      <c r="I568" s="53"/>
      <c r="J568" s="53"/>
      <c r="K568" s="53"/>
      <c r="L568" s="53"/>
      <c r="M568" s="53"/>
      <c r="N568" s="53"/>
      <c r="O568" s="53"/>
      <c r="P568" s="53"/>
      <c r="Q568" s="53"/>
      <c r="R568" s="53"/>
      <c r="S568" s="53"/>
      <c r="T568" s="53"/>
      <c r="U568" s="53"/>
      <c r="V568" s="53"/>
      <c r="W568" s="53"/>
    </row>
    <row r="569" spans="1:23" ht="15" customHeight="1" x14ac:dyDescent="0.2">
      <c r="A569" s="148"/>
      <c r="B569" s="167"/>
      <c r="C569" s="149"/>
      <c r="D569" s="56"/>
      <c r="E569" s="56"/>
      <c r="F569" s="56"/>
      <c r="G569" s="53"/>
      <c r="H569" s="276"/>
      <c r="I569" s="53"/>
      <c r="J569" s="53"/>
      <c r="K569" s="53"/>
      <c r="L569" s="53"/>
      <c r="M569" s="53"/>
      <c r="N569" s="53"/>
      <c r="O569" s="53"/>
      <c r="P569" s="53"/>
      <c r="Q569" s="53"/>
      <c r="R569" s="53"/>
      <c r="S569" s="53"/>
      <c r="T569" s="53"/>
      <c r="U569" s="53"/>
      <c r="V569" s="53"/>
      <c r="W569" s="53"/>
    </row>
    <row r="570" spans="1:23" ht="15" customHeight="1" x14ac:dyDescent="0.2">
      <c r="A570" s="148"/>
      <c r="B570" s="167"/>
      <c r="C570" s="149"/>
      <c r="D570" s="56"/>
      <c r="E570" s="56"/>
      <c r="F570" s="56"/>
      <c r="G570" s="53"/>
      <c r="H570" s="276"/>
      <c r="I570" s="53"/>
      <c r="J570" s="53"/>
      <c r="K570" s="53"/>
      <c r="L570" s="53"/>
      <c r="M570" s="53"/>
      <c r="N570" s="53"/>
      <c r="O570" s="53"/>
      <c r="P570" s="53"/>
      <c r="Q570" s="53"/>
      <c r="R570" s="53"/>
      <c r="S570" s="53"/>
      <c r="T570" s="53"/>
      <c r="U570" s="53"/>
      <c r="V570" s="53"/>
      <c r="W570" s="53"/>
    </row>
    <row r="571" spans="1:23" ht="15" customHeight="1" x14ac:dyDescent="0.2">
      <c r="A571" s="148"/>
      <c r="B571" s="167"/>
      <c r="C571" s="149"/>
      <c r="D571" s="56"/>
      <c r="E571" s="56"/>
      <c r="F571" s="56"/>
      <c r="G571" s="53"/>
      <c r="H571" s="276"/>
      <c r="I571" s="53"/>
      <c r="J571" s="53"/>
      <c r="K571" s="53"/>
      <c r="L571" s="53"/>
      <c r="M571" s="53"/>
      <c r="N571" s="53"/>
      <c r="O571" s="53"/>
      <c r="P571" s="53"/>
      <c r="Q571" s="53"/>
      <c r="R571" s="53"/>
      <c r="S571" s="53"/>
      <c r="T571" s="53"/>
      <c r="U571" s="53"/>
      <c r="V571" s="53"/>
      <c r="W571" s="53"/>
    </row>
    <row r="572" spans="1:23" ht="15" customHeight="1" x14ac:dyDescent="0.2">
      <c r="A572" s="148"/>
      <c r="B572" s="167"/>
      <c r="C572" s="149"/>
      <c r="D572" s="56"/>
      <c r="E572" s="56"/>
      <c r="F572" s="56"/>
      <c r="G572" s="53"/>
      <c r="H572" s="276"/>
      <c r="I572" s="53"/>
      <c r="J572" s="53"/>
      <c r="K572" s="53"/>
      <c r="L572" s="53"/>
      <c r="M572" s="53"/>
      <c r="N572" s="53"/>
      <c r="O572" s="53"/>
      <c r="P572" s="53"/>
      <c r="Q572" s="53"/>
      <c r="R572" s="53"/>
      <c r="S572" s="53"/>
      <c r="T572" s="53"/>
      <c r="U572" s="53"/>
      <c r="V572" s="53"/>
      <c r="W572" s="53"/>
    </row>
    <row r="573" spans="1:23" ht="15" customHeight="1" x14ac:dyDescent="0.2">
      <c r="A573" s="148"/>
      <c r="B573" s="167"/>
      <c r="C573" s="149"/>
      <c r="D573" s="56"/>
      <c r="E573" s="56"/>
      <c r="F573" s="56"/>
      <c r="G573" s="53"/>
      <c r="H573" s="276"/>
      <c r="I573" s="53"/>
      <c r="J573" s="53"/>
      <c r="K573" s="53"/>
      <c r="L573" s="53"/>
      <c r="M573" s="53"/>
      <c r="N573" s="53"/>
      <c r="O573" s="53"/>
      <c r="P573" s="53"/>
      <c r="Q573" s="53"/>
      <c r="R573" s="53"/>
      <c r="S573" s="53"/>
      <c r="T573" s="53"/>
      <c r="U573" s="53"/>
      <c r="V573" s="53"/>
      <c r="W573" s="53"/>
    </row>
    <row r="574" spans="1:23" ht="15" customHeight="1" x14ac:dyDescent="0.2">
      <c r="A574" s="148"/>
      <c r="B574" s="167"/>
      <c r="C574" s="149"/>
      <c r="D574" s="56"/>
      <c r="E574" s="56"/>
      <c r="F574" s="56"/>
      <c r="G574" s="53"/>
      <c r="H574" s="276"/>
      <c r="I574" s="53"/>
      <c r="J574" s="53"/>
      <c r="K574" s="53"/>
      <c r="L574" s="53"/>
      <c r="M574" s="53"/>
      <c r="N574" s="53"/>
      <c r="O574" s="53"/>
      <c r="P574" s="53"/>
      <c r="Q574" s="53"/>
      <c r="R574" s="53"/>
      <c r="S574" s="53"/>
      <c r="T574" s="53"/>
      <c r="U574" s="53"/>
      <c r="V574" s="53"/>
      <c r="W574" s="53"/>
    </row>
    <row r="575" spans="1:23" ht="15" customHeight="1" x14ac:dyDescent="0.2">
      <c r="A575" s="148"/>
      <c r="B575" s="167"/>
      <c r="C575" s="149"/>
      <c r="D575" s="56"/>
      <c r="E575" s="56"/>
      <c r="F575" s="56"/>
      <c r="G575" s="53"/>
      <c r="H575" s="276"/>
      <c r="I575" s="53"/>
      <c r="J575" s="53"/>
      <c r="K575" s="53"/>
      <c r="L575" s="53"/>
      <c r="M575" s="53"/>
      <c r="N575" s="53"/>
      <c r="O575" s="53"/>
      <c r="P575" s="53"/>
      <c r="Q575" s="53"/>
      <c r="R575" s="53"/>
      <c r="S575" s="53"/>
      <c r="T575" s="53"/>
      <c r="U575" s="53"/>
      <c r="V575" s="53"/>
      <c r="W575" s="53"/>
    </row>
    <row r="576" spans="1:23" ht="15" customHeight="1" x14ac:dyDescent="0.2">
      <c r="A576" s="148"/>
      <c r="B576" s="167"/>
      <c r="C576" s="149"/>
      <c r="D576" s="56"/>
      <c r="E576" s="56"/>
      <c r="F576" s="56"/>
      <c r="G576" s="53"/>
      <c r="H576" s="276"/>
      <c r="I576" s="53"/>
      <c r="J576" s="53"/>
      <c r="K576" s="53"/>
      <c r="L576" s="53"/>
      <c r="M576" s="53"/>
      <c r="N576" s="53"/>
      <c r="O576" s="53"/>
      <c r="P576" s="53"/>
      <c r="Q576" s="53"/>
      <c r="R576" s="53"/>
      <c r="S576" s="53"/>
      <c r="T576" s="53"/>
      <c r="U576" s="53"/>
      <c r="V576" s="53"/>
      <c r="W576" s="53"/>
    </row>
    <row r="577" spans="1:23" ht="15" customHeight="1" x14ac:dyDescent="0.2">
      <c r="A577" s="148"/>
      <c r="B577" s="167"/>
      <c r="C577" s="149"/>
      <c r="D577" s="56"/>
      <c r="E577" s="56"/>
      <c r="F577" s="56"/>
      <c r="G577" s="53"/>
      <c r="H577" s="276"/>
      <c r="I577" s="53"/>
      <c r="J577" s="53"/>
      <c r="K577" s="53"/>
      <c r="L577" s="53"/>
      <c r="M577" s="53"/>
      <c r="N577" s="53"/>
      <c r="O577" s="53"/>
      <c r="P577" s="53"/>
      <c r="Q577" s="53"/>
      <c r="R577" s="53"/>
      <c r="S577" s="53"/>
      <c r="T577" s="53"/>
      <c r="U577" s="53"/>
      <c r="V577" s="53"/>
      <c r="W577" s="53"/>
    </row>
    <row r="578" spans="1:23" ht="15" customHeight="1" x14ac:dyDescent="0.2">
      <c r="A578" s="148"/>
      <c r="B578" s="167"/>
      <c r="C578" s="149"/>
      <c r="D578" s="56"/>
      <c r="E578" s="56"/>
      <c r="F578" s="56"/>
      <c r="G578" s="53"/>
      <c r="H578" s="276"/>
      <c r="I578" s="53"/>
      <c r="J578" s="53"/>
      <c r="K578" s="53"/>
      <c r="L578" s="53"/>
      <c r="M578" s="53"/>
      <c r="N578" s="53"/>
      <c r="O578" s="53"/>
      <c r="P578" s="53"/>
      <c r="Q578" s="53"/>
      <c r="R578" s="53"/>
      <c r="S578" s="53"/>
      <c r="T578" s="53"/>
      <c r="U578" s="53"/>
      <c r="V578" s="53"/>
      <c r="W578" s="53"/>
    </row>
    <row r="579" spans="1:23" ht="15" customHeight="1" x14ac:dyDescent="0.2">
      <c r="A579" s="148"/>
      <c r="B579" s="167"/>
      <c r="C579" s="149"/>
      <c r="D579" s="56"/>
      <c r="E579" s="56"/>
      <c r="F579" s="56"/>
      <c r="G579" s="53"/>
      <c r="H579" s="276"/>
      <c r="I579" s="53"/>
      <c r="J579" s="53"/>
      <c r="K579" s="53"/>
      <c r="L579" s="53"/>
      <c r="M579" s="53"/>
      <c r="N579" s="53"/>
      <c r="O579" s="53"/>
      <c r="P579" s="53"/>
      <c r="Q579" s="53"/>
      <c r="R579" s="53"/>
      <c r="S579" s="53"/>
      <c r="T579" s="53"/>
      <c r="U579" s="53"/>
      <c r="V579" s="53"/>
      <c r="W579" s="53"/>
    </row>
    <row r="580" spans="1:23" ht="15" customHeight="1" x14ac:dyDescent="0.2">
      <c r="A580" s="148"/>
      <c r="B580" s="167"/>
      <c r="C580" s="149"/>
      <c r="D580" s="56"/>
      <c r="E580" s="56"/>
      <c r="F580" s="56"/>
      <c r="G580" s="53"/>
      <c r="H580" s="276"/>
      <c r="I580" s="53"/>
      <c r="J580" s="53"/>
      <c r="K580" s="53"/>
      <c r="L580" s="53"/>
      <c r="M580" s="53"/>
      <c r="N580" s="53"/>
      <c r="O580" s="53"/>
      <c r="P580" s="53"/>
      <c r="Q580" s="53"/>
      <c r="R580" s="53"/>
      <c r="S580" s="53"/>
      <c r="T580" s="53"/>
      <c r="U580" s="53"/>
      <c r="V580" s="53"/>
      <c r="W580" s="53"/>
    </row>
    <row r="581" spans="1:23" ht="15" customHeight="1" x14ac:dyDescent="0.2">
      <c r="A581" s="148"/>
      <c r="B581" s="167"/>
      <c r="C581" s="149"/>
      <c r="D581" s="56"/>
      <c r="E581" s="56"/>
      <c r="F581" s="56"/>
      <c r="G581" s="53"/>
      <c r="H581" s="276"/>
      <c r="I581" s="53"/>
      <c r="J581" s="53"/>
      <c r="K581" s="53"/>
      <c r="L581" s="53"/>
      <c r="M581" s="53"/>
      <c r="N581" s="53"/>
      <c r="O581" s="53"/>
      <c r="P581" s="53"/>
      <c r="Q581" s="53"/>
      <c r="R581" s="53"/>
      <c r="S581" s="53"/>
      <c r="T581" s="53"/>
      <c r="U581" s="53"/>
      <c r="V581" s="53"/>
      <c r="W581" s="53"/>
    </row>
    <row r="582" spans="1:23" ht="15" customHeight="1" x14ac:dyDescent="0.2">
      <c r="A582" s="148"/>
      <c r="B582" s="167"/>
      <c r="C582" s="149"/>
      <c r="D582" s="56"/>
      <c r="E582" s="56"/>
      <c r="F582" s="56"/>
      <c r="G582" s="53"/>
      <c r="H582" s="276"/>
      <c r="I582" s="53"/>
      <c r="J582" s="53"/>
      <c r="K582" s="53"/>
      <c r="L582" s="53"/>
      <c r="M582" s="53"/>
      <c r="N582" s="53"/>
      <c r="O582" s="53"/>
      <c r="P582" s="53"/>
      <c r="Q582" s="53"/>
      <c r="R582" s="53"/>
      <c r="S582" s="53"/>
      <c r="T582" s="53"/>
      <c r="U582" s="53"/>
      <c r="V582" s="53"/>
      <c r="W582" s="53"/>
    </row>
    <row r="583" spans="1:23" ht="15" customHeight="1" x14ac:dyDescent="0.2">
      <c r="A583" s="148"/>
      <c r="B583" s="167"/>
      <c r="C583" s="149"/>
      <c r="D583" s="56"/>
      <c r="E583" s="56"/>
      <c r="F583" s="56"/>
      <c r="G583" s="53"/>
      <c r="H583" s="276"/>
      <c r="I583" s="53"/>
      <c r="J583" s="53"/>
      <c r="K583" s="53"/>
      <c r="L583" s="53"/>
      <c r="M583" s="53"/>
      <c r="N583" s="53"/>
      <c r="O583" s="53"/>
      <c r="P583" s="53"/>
      <c r="Q583" s="53"/>
      <c r="R583" s="53"/>
      <c r="S583" s="53"/>
      <c r="T583" s="53"/>
      <c r="U583" s="53"/>
      <c r="V583" s="53"/>
      <c r="W583" s="53"/>
    </row>
    <row r="584" spans="1:23" ht="15" customHeight="1" x14ac:dyDescent="0.2">
      <c r="A584" s="148"/>
      <c r="B584" s="167"/>
      <c r="C584" s="149"/>
      <c r="D584" s="56"/>
      <c r="E584" s="56"/>
      <c r="F584" s="56"/>
      <c r="G584" s="53"/>
      <c r="H584" s="276"/>
      <c r="I584" s="53"/>
      <c r="J584" s="53"/>
      <c r="K584" s="53"/>
      <c r="L584" s="53"/>
      <c r="M584" s="53"/>
      <c r="N584" s="53"/>
      <c r="O584" s="53"/>
      <c r="P584" s="53"/>
      <c r="Q584" s="53"/>
      <c r="R584" s="53"/>
      <c r="S584" s="53"/>
      <c r="T584" s="53"/>
      <c r="U584" s="53"/>
      <c r="V584" s="53"/>
      <c r="W584" s="53"/>
    </row>
    <row r="585" spans="1:23" ht="15" customHeight="1" x14ac:dyDescent="0.2">
      <c r="A585" s="148"/>
      <c r="B585" s="167"/>
      <c r="C585" s="149"/>
      <c r="D585" s="56"/>
      <c r="E585" s="56"/>
      <c r="F585" s="56"/>
      <c r="G585" s="53"/>
      <c r="H585" s="276"/>
      <c r="I585" s="53"/>
      <c r="J585" s="53"/>
      <c r="K585" s="53"/>
      <c r="L585" s="53"/>
      <c r="M585" s="53"/>
      <c r="N585" s="53"/>
      <c r="O585" s="53"/>
      <c r="P585" s="53"/>
      <c r="Q585" s="53"/>
      <c r="R585" s="53"/>
      <c r="S585" s="53"/>
      <c r="T585" s="53"/>
      <c r="U585" s="53"/>
      <c r="V585" s="53"/>
      <c r="W585" s="53"/>
    </row>
    <row r="586" spans="1:23" ht="15" customHeight="1" x14ac:dyDescent="0.2">
      <c r="A586" s="148"/>
      <c r="B586" s="167"/>
      <c r="C586" s="149"/>
      <c r="D586" s="56"/>
      <c r="E586" s="56"/>
      <c r="F586" s="56"/>
      <c r="G586" s="53"/>
      <c r="H586" s="276"/>
      <c r="I586" s="53"/>
      <c r="J586" s="53"/>
      <c r="K586" s="53"/>
      <c r="L586" s="53"/>
      <c r="M586" s="53"/>
      <c r="N586" s="53"/>
      <c r="O586" s="53"/>
      <c r="P586" s="53"/>
      <c r="Q586" s="53"/>
      <c r="R586" s="53"/>
      <c r="S586" s="53"/>
      <c r="T586" s="53"/>
      <c r="U586" s="53"/>
      <c r="V586" s="53"/>
      <c r="W586" s="53"/>
    </row>
    <row r="587" spans="1:23" ht="15.75" customHeight="1" x14ac:dyDescent="0.2">
      <c r="C587" s="151"/>
    </row>
    <row r="588" spans="1:23" ht="15.75" customHeight="1" x14ac:dyDescent="0.2">
      <c r="C588" s="151"/>
    </row>
    <row r="589" spans="1:23" ht="15.75" customHeight="1" x14ac:dyDescent="0.2">
      <c r="C589" s="151"/>
    </row>
    <row r="590" spans="1:23" ht="15.75" customHeight="1" x14ac:dyDescent="0.2">
      <c r="C590" s="151"/>
    </row>
    <row r="591" spans="1:23" ht="15.75" customHeight="1" x14ac:dyDescent="0.2">
      <c r="C591" s="151"/>
    </row>
    <row r="592" spans="1:23" ht="15.75" customHeight="1" x14ac:dyDescent="0.2">
      <c r="C592" s="151"/>
    </row>
    <row r="593" spans="3:3" ht="15.75" customHeight="1" x14ac:dyDescent="0.2">
      <c r="C593" s="151"/>
    </row>
    <row r="594" spans="3:3" ht="15.75" customHeight="1" x14ac:dyDescent="0.2">
      <c r="C594" s="151"/>
    </row>
    <row r="595" spans="3:3" ht="15.75" customHeight="1" x14ac:dyDescent="0.2">
      <c r="C595" s="151"/>
    </row>
    <row r="596" spans="3:3" ht="15.75" customHeight="1" x14ac:dyDescent="0.2">
      <c r="C596" s="151"/>
    </row>
    <row r="597" spans="3:3" ht="15.75" customHeight="1" x14ac:dyDescent="0.2">
      <c r="C597" s="151"/>
    </row>
    <row r="598" spans="3:3" ht="15.75" customHeight="1" x14ac:dyDescent="0.2">
      <c r="C598" s="151"/>
    </row>
    <row r="599" spans="3:3" ht="15.75" customHeight="1" x14ac:dyDescent="0.2">
      <c r="C599" s="151"/>
    </row>
    <row r="600" spans="3:3" ht="15.75" customHeight="1" x14ac:dyDescent="0.2">
      <c r="C600" s="151"/>
    </row>
    <row r="601" spans="3:3" ht="15.75" customHeight="1" x14ac:dyDescent="0.2">
      <c r="C601" s="151"/>
    </row>
    <row r="602" spans="3:3" ht="15.75" customHeight="1" x14ac:dyDescent="0.2">
      <c r="C602" s="151"/>
    </row>
    <row r="603" spans="3:3" ht="15.75" customHeight="1" x14ac:dyDescent="0.2">
      <c r="C603" s="151"/>
    </row>
    <row r="604" spans="3:3" ht="15.75" customHeight="1" x14ac:dyDescent="0.2">
      <c r="C604" s="151"/>
    </row>
    <row r="605" spans="3:3" ht="15.75" customHeight="1" x14ac:dyDescent="0.2">
      <c r="C605" s="151"/>
    </row>
    <row r="606" spans="3:3" ht="15.75" customHeight="1" x14ac:dyDescent="0.2">
      <c r="C606" s="151"/>
    </row>
    <row r="607" spans="3:3" ht="15.75" customHeight="1" x14ac:dyDescent="0.2">
      <c r="C607" s="151"/>
    </row>
    <row r="608" spans="3:3" ht="15.75" customHeight="1" x14ac:dyDescent="0.2">
      <c r="C608" s="151"/>
    </row>
    <row r="609" spans="3:3" ht="15.75" customHeight="1" x14ac:dyDescent="0.2">
      <c r="C609" s="151"/>
    </row>
    <row r="610" spans="3:3" ht="15.75" customHeight="1" x14ac:dyDescent="0.2">
      <c r="C610" s="151"/>
    </row>
    <row r="611" spans="3:3" ht="15.75" customHeight="1" x14ac:dyDescent="0.2">
      <c r="C611" s="151"/>
    </row>
    <row r="612" spans="3:3" ht="15.75" customHeight="1" x14ac:dyDescent="0.2">
      <c r="C612" s="151"/>
    </row>
    <row r="613" spans="3:3" ht="15.75" customHeight="1" x14ac:dyDescent="0.2">
      <c r="C613" s="151"/>
    </row>
    <row r="614" spans="3:3" ht="15.75" customHeight="1" x14ac:dyDescent="0.2">
      <c r="C614" s="151"/>
    </row>
    <row r="615" spans="3:3" ht="15.75" customHeight="1" x14ac:dyDescent="0.2">
      <c r="C615" s="151"/>
    </row>
    <row r="616" spans="3:3" ht="15.75" customHeight="1" x14ac:dyDescent="0.2">
      <c r="C616" s="151"/>
    </row>
    <row r="617" spans="3:3" ht="15.75" customHeight="1" x14ac:dyDescent="0.2">
      <c r="C617" s="151"/>
    </row>
    <row r="618" spans="3:3" ht="15.75" customHeight="1" x14ac:dyDescent="0.2">
      <c r="C618" s="151"/>
    </row>
    <row r="619" spans="3:3" ht="15.75" customHeight="1" x14ac:dyDescent="0.2">
      <c r="C619" s="151"/>
    </row>
    <row r="620" spans="3:3" ht="15.75" customHeight="1" x14ac:dyDescent="0.2">
      <c r="C620" s="151"/>
    </row>
    <row r="621" spans="3:3" ht="15.75" customHeight="1" x14ac:dyDescent="0.2">
      <c r="C621" s="151"/>
    </row>
    <row r="622" spans="3:3" ht="15.75" customHeight="1" x14ac:dyDescent="0.2">
      <c r="C622" s="151"/>
    </row>
    <row r="623" spans="3:3" ht="15.75" customHeight="1" x14ac:dyDescent="0.2">
      <c r="C623" s="151"/>
    </row>
    <row r="624" spans="3:3" ht="15.75" customHeight="1" x14ac:dyDescent="0.2">
      <c r="C624" s="151"/>
    </row>
    <row r="625" spans="3:3" ht="15.75" customHeight="1" x14ac:dyDescent="0.2">
      <c r="C625" s="151"/>
    </row>
    <row r="626" spans="3:3" ht="15.75" customHeight="1" x14ac:dyDescent="0.2">
      <c r="C626" s="151"/>
    </row>
    <row r="627" spans="3:3" ht="15.75" customHeight="1" x14ac:dyDescent="0.2">
      <c r="C627" s="151"/>
    </row>
    <row r="628" spans="3:3" ht="15.75" customHeight="1" x14ac:dyDescent="0.2">
      <c r="C628" s="151"/>
    </row>
    <row r="629" spans="3:3" ht="15.75" customHeight="1" x14ac:dyDescent="0.2">
      <c r="C629" s="151"/>
    </row>
    <row r="630" spans="3:3" ht="15.75" customHeight="1" x14ac:dyDescent="0.2">
      <c r="C630" s="151"/>
    </row>
    <row r="631" spans="3:3" ht="15.75" customHeight="1" x14ac:dyDescent="0.2">
      <c r="C631" s="151"/>
    </row>
    <row r="632" spans="3:3" ht="15.75" customHeight="1" x14ac:dyDescent="0.2">
      <c r="C632" s="151"/>
    </row>
    <row r="633" spans="3:3" ht="15.75" customHeight="1" x14ac:dyDescent="0.2">
      <c r="C633" s="151"/>
    </row>
    <row r="634" spans="3:3" ht="15.75" customHeight="1" x14ac:dyDescent="0.2">
      <c r="C634" s="151"/>
    </row>
    <row r="635" spans="3:3" ht="15.75" customHeight="1" x14ac:dyDescent="0.2">
      <c r="C635" s="151"/>
    </row>
    <row r="636" spans="3:3" ht="15.75" customHeight="1" x14ac:dyDescent="0.2">
      <c r="C636" s="151"/>
    </row>
    <row r="637" spans="3:3" ht="15.75" customHeight="1" x14ac:dyDescent="0.2">
      <c r="C637" s="151"/>
    </row>
    <row r="638" spans="3:3" ht="15.75" customHeight="1" x14ac:dyDescent="0.2">
      <c r="C638" s="151"/>
    </row>
    <row r="639" spans="3:3" ht="15.75" customHeight="1" x14ac:dyDescent="0.2">
      <c r="C639" s="151"/>
    </row>
    <row r="640" spans="3:3" ht="15.75" customHeight="1" x14ac:dyDescent="0.2">
      <c r="C640" s="151"/>
    </row>
    <row r="641" spans="3:3" ht="15.75" customHeight="1" x14ac:dyDescent="0.2">
      <c r="C641" s="151"/>
    </row>
    <row r="642" spans="3:3" ht="15.75" customHeight="1" x14ac:dyDescent="0.2">
      <c r="C642" s="151"/>
    </row>
    <row r="643" spans="3:3" ht="15.75" customHeight="1" x14ac:dyDescent="0.2">
      <c r="C643" s="151"/>
    </row>
    <row r="644" spans="3:3" ht="15.75" customHeight="1" x14ac:dyDescent="0.2">
      <c r="C644" s="151"/>
    </row>
    <row r="645" spans="3:3" ht="15.75" customHeight="1" x14ac:dyDescent="0.2">
      <c r="C645" s="151"/>
    </row>
    <row r="646" spans="3:3" ht="15.75" customHeight="1" x14ac:dyDescent="0.2">
      <c r="C646" s="151"/>
    </row>
    <row r="647" spans="3:3" ht="15.75" customHeight="1" x14ac:dyDescent="0.2">
      <c r="C647" s="151"/>
    </row>
    <row r="648" spans="3:3" ht="15.75" customHeight="1" x14ac:dyDescent="0.2">
      <c r="C648" s="151"/>
    </row>
    <row r="649" spans="3:3" ht="15.75" customHeight="1" x14ac:dyDescent="0.2">
      <c r="C649" s="151"/>
    </row>
    <row r="650" spans="3:3" ht="15.75" customHeight="1" x14ac:dyDescent="0.2">
      <c r="C650" s="151"/>
    </row>
    <row r="651" spans="3:3" ht="15.75" customHeight="1" x14ac:dyDescent="0.2">
      <c r="C651" s="151"/>
    </row>
    <row r="652" spans="3:3" ht="15.75" customHeight="1" x14ac:dyDescent="0.2">
      <c r="C652" s="151"/>
    </row>
    <row r="653" spans="3:3" ht="15.75" customHeight="1" x14ac:dyDescent="0.2">
      <c r="C653" s="151"/>
    </row>
    <row r="654" spans="3:3" ht="15.75" customHeight="1" x14ac:dyDescent="0.2">
      <c r="C654" s="151"/>
    </row>
    <row r="655" spans="3:3" ht="15.75" customHeight="1" x14ac:dyDescent="0.2">
      <c r="C655" s="151"/>
    </row>
    <row r="656" spans="3:3" ht="15.75" customHeight="1" x14ac:dyDescent="0.2">
      <c r="C656" s="151"/>
    </row>
    <row r="657" spans="3:3" ht="15.75" customHeight="1" x14ac:dyDescent="0.2">
      <c r="C657" s="151"/>
    </row>
    <row r="658" spans="3:3" ht="15.75" customHeight="1" x14ac:dyDescent="0.2">
      <c r="C658" s="151"/>
    </row>
    <row r="659" spans="3:3" ht="15.75" customHeight="1" x14ac:dyDescent="0.2">
      <c r="C659" s="151"/>
    </row>
    <row r="660" spans="3:3" ht="15.75" customHeight="1" x14ac:dyDescent="0.2">
      <c r="C660" s="151"/>
    </row>
    <row r="661" spans="3:3" ht="15.75" customHeight="1" x14ac:dyDescent="0.2">
      <c r="C661" s="151"/>
    </row>
    <row r="662" spans="3:3" ht="15.75" customHeight="1" x14ac:dyDescent="0.2">
      <c r="C662" s="151"/>
    </row>
    <row r="663" spans="3:3" ht="15.75" customHeight="1" x14ac:dyDescent="0.2">
      <c r="C663" s="151"/>
    </row>
    <row r="664" spans="3:3" ht="15.75" customHeight="1" x14ac:dyDescent="0.2">
      <c r="C664" s="151"/>
    </row>
    <row r="665" spans="3:3" ht="15.75" customHeight="1" x14ac:dyDescent="0.2">
      <c r="C665" s="151"/>
    </row>
    <row r="666" spans="3:3" ht="15.75" customHeight="1" x14ac:dyDescent="0.2">
      <c r="C666" s="151"/>
    </row>
    <row r="667" spans="3:3" ht="15.75" customHeight="1" x14ac:dyDescent="0.2">
      <c r="C667" s="151"/>
    </row>
    <row r="668" spans="3:3" ht="15.75" customHeight="1" x14ac:dyDescent="0.2">
      <c r="C668" s="151"/>
    </row>
    <row r="669" spans="3:3" ht="15.75" customHeight="1" x14ac:dyDescent="0.2">
      <c r="C669" s="151"/>
    </row>
    <row r="670" spans="3:3" ht="15.75" customHeight="1" x14ac:dyDescent="0.2">
      <c r="C670" s="151"/>
    </row>
    <row r="671" spans="3:3" ht="15.75" customHeight="1" x14ac:dyDescent="0.2">
      <c r="C671" s="151"/>
    </row>
    <row r="672" spans="3:3" ht="15.75" customHeight="1" x14ac:dyDescent="0.2">
      <c r="C672" s="151"/>
    </row>
    <row r="673" spans="3:3" ht="15.75" customHeight="1" x14ac:dyDescent="0.2">
      <c r="C673" s="151"/>
    </row>
    <row r="674" spans="3:3" ht="15.75" customHeight="1" x14ac:dyDescent="0.2">
      <c r="C674" s="151"/>
    </row>
    <row r="675" spans="3:3" ht="15.75" customHeight="1" x14ac:dyDescent="0.2">
      <c r="C675" s="151"/>
    </row>
    <row r="676" spans="3:3" ht="15.75" customHeight="1" x14ac:dyDescent="0.2">
      <c r="C676" s="151"/>
    </row>
    <row r="677" spans="3:3" ht="15.75" customHeight="1" x14ac:dyDescent="0.2">
      <c r="C677" s="151"/>
    </row>
    <row r="678" spans="3:3" ht="15.75" customHeight="1" x14ac:dyDescent="0.2">
      <c r="C678" s="151"/>
    </row>
    <row r="679" spans="3:3" ht="15.75" customHeight="1" x14ac:dyDescent="0.2">
      <c r="C679" s="151"/>
    </row>
    <row r="680" spans="3:3" ht="15.75" customHeight="1" x14ac:dyDescent="0.2">
      <c r="C680" s="151"/>
    </row>
    <row r="681" spans="3:3" ht="15.75" customHeight="1" x14ac:dyDescent="0.2">
      <c r="C681" s="151"/>
    </row>
    <row r="682" spans="3:3" ht="15.75" customHeight="1" x14ac:dyDescent="0.2">
      <c r="C682" s="151"/>
    </row>
    <row r="683" spans="3:3" ht="15.75" customHeight="1" x14ac:dyDescent="0.2">
      <c r="C683" s="151"/>
    </row>
    <row r="684" spans="3:3" ht="15.75" customHeight="1" x14ac:dyDescent="0.2">
      <c r="C684" s="151"/>
    </row>
    <row r="685" spans="3:3" ht="15.75" customHeight="1" x14ac:dyDescent="0.2">
      <c r="C685" s="151"/>
    </row>
    <row r="686" spans="3:3" ht="15.75" customHeight="1" x14ac:dyDescent="0.2">
      <c r="C686" s="151"/>
    </row>
    <row r="687" spans="3:3" ht="15.75" customHeight="1" x14ac:dyDescent="0.2">
      <c r="C687" s="151"/>
    </row>
    <row r="688" spans="3:3" ht="15.75" customHeight="1" x14ac:dyDescent="0.2">
      <c r="C688" s="151"/>
    </row>
    <row r="689" spans="3:3" ht="15.75" customHeight="1" x14ac:dyDescent="0.2">
      <c r="C689" s="151"/>
    </row>
    <row r="690" spans="3:3" ht="15.75" customHeight="1" x14ac:dyDescent="0.2">
      <c r="C690" s="151"/>
    </row>
    <row r="691" spans="3:3" ht="15.75" customHeight="1" x14ac:dyDescent="0.2">
      <c r="C691" s="151"/>
    </row>
    <row r="692" spans="3:3" ht="15.75" customHeight="1" x14ac:dyDescent="0.2">
      <c r="C692" s="151"/>
    </row>
    <row r="693" spans="3:3" ht="15.75" customHeight="1" x14ac:dyDescent="0.2">
      <c r="C693" s="151"/>
    </row>
    <row r="694" spans="3:3" ht="15.75" customHeight="1" x14ac:dyDescent="0.2">
      <c r="C694" s="151"/>
    </row>
    <row r="695" spans="3:3" ht="15.75" customHeight="1" x14ac:dyDescent="0.2">
      <c r="C695" s="151"/>
    </row>
    <row r="696" spans="3:3" ht="15.75" customHeight="1" x14ac:dyDescent="0.2">
      <c r="C696" s="151"/>
    </row>
    <row r="697" spans="3:3" ht="15.75" customHeight="1" x14ac:dyDescent="0.2">
      <c r="C697" s="151"/>
    </row>
    <row r="698" spans="3:3" ht="15.75" customHeight="1" x14ac:dyDescent="0.2">
      <c r="C698" s="151"/>
    </row>
    <row r="699" spans="3:3" ht="15.75" customHeight="1" x14ac:dyDescent="0.2">
      <c r="C699" s="151"/>
    </row>
    <row r="700" spans="3:3" ht="15.75" customHeight="1" x14ac:dyDescent="0.2">
      <c r="C700" s="151"/>
    </row>
    <row r="701" spans="3:3" ht="15.75" customHeight="1" x14ac:dyDescent="0.2">
      <c r="C701" s="151"/>
    </row>
    <row r="702" spans="3:3" ht="15.75" customHeight="1" x14ac:dyDescent="0.2">
      <c r="C702" s="151"/>
    </row>
    <row r="703" spans="3:3" ht="15.75" customHeight="1" x14ac:dyDescent="0.2">
      <c r="C703" s="151"/>
    </row>
    <row r="704" spans="3:3" ht="15.75" customHeight="1" x14ac:dyDescent="0.2">
      <c r="C704" s="151"/>
    </row>
    <row r="705" spans="3:3" ht="15.75" customHeight="1" x14ac:dyDescent="0.2">
      <c r="C705" s="151"/>
    </row>
    <row r="706" spans="3:3" ht="15.75" customHeight="1" x14ac:dyDescent="0.2">
      <c r="C706" s="151"/>
    </row>
    <row r="707" spans="3:3" ht="15.75" customHeight="1" x14ac:dyDescent="0.2">
      <c r="C707" s="151"/>
    </row>
    <row r="708" spans="3:3" ht="15.75" customHeight="1" x14ac:dyDescent="0.2">
      <c r="C708" s="151"/>
    </row>
    <row r="709" spans="3:3" ht="15.75" customHeight="1" x14ac:dyDescent="0.2">
      <c r="C709" s="151"/>
    </row>
    <row r="710" spans="3:3" ht="15.75" customHeight="1" x14ac:dyDescent="0.2">
      <c r="C710" s="151"/>
    </row>
    <row r="711" spans="3:3" ht="15.75" customHeight="1" x14ac:dyDescent="0.2">
      <c r="C711" s="151"/>
    </row>
    <row r="712" spans="3:3" ht="15.75" customHeight="1" x14ac:dyDescent="0.2">
      <c r="C712" s="151"/>
    </row>
    <row r="713" spans="3:3" ht="15.75" customHeight="1" x14ac:dyDescent="0.2">
      <c r="C713" s="151"/>
    </row>
    <row r="714" spans="3:3" ht="15.75" customHeight="1" x14ac:dyDescent="0.2">
      <c r="C714" s="151"/>
    </row>
    <row r="715" spans="3:3" ht="15.75" customHeight="1" x14ac:dyDescent="0.2">
      <c r="C715" s="151"/>
    </row>
    <row r="716" spans="3:3" ht="15.75" customHeight="1" x14ac:dyDescent="0.2">
      <c r="C716" s="151"/>
    </row>
    <row r="717" spans="3:3" ht="15.75" customHeight="1" x14ac:dyDescent="0.2">
      <c r="C717" s="151"/>
    </row>
    <row r="718" spans="3:3" ht="15.75" customHeight="1" x14ac:dyDescent="0.2">
      <c r="C718" s="151"/>
    </row>
    <row r="719" spans="3:3" ht="15.75" customHeight="1" x14ac:dyDescent="0.2">
      <c r="C719" s="151"/>
    </row>
    <row r="720" spans="3:3" ht="15.75" customHeight="1" x14ac:dyDescent="0.2">
      <c r="C720" s="151"/>
    </row>
    <row r="721" spans="3:3" ht="15.75" customHeight="1" x14ac:dyDescent="0.2">
      <c r="C721" s="151"/>
    </row>
    <row r="722" spans="3:3" ht="15.75" customHeight="1" x14ac:dyDescent="0.2">
      <c r="C722" s="151"/>
    </row>
    <row r="723" spans="3:3" ht="15.75" customHeight="1" x14ac:dyDescent="0.2">
      <c r="C723" s="151"/>
    </row>
    <row r="724" spans="3:3" ht="15.75" customHeight="1" x14ac:dyDescent="0.2">
      <c r="C724" s="151"/>
    </row>
    <row r="725" spans="3:3" ht="15.75" customHeight="1" x14ac:dyDescent="0.2">
      <c r="C725" s="151"/>
    </row>
    <row r="726" spans="3:3" ht="15.75" customHeight="1" x14ac:dyDescent="0.2">
      <c r="C726" s="151"/>
    </row>
    <row r="727" spans="3:3" ht="15.75" customHeight="1" x14ac:dyDescent="0.2">
      <c r="C727" s="151"/>
    </row>
    <row r="728" spans="3:3" ht="15.75" customHeight="1" x14ac:dyDescent="0.2">
      <c r="C728" s="151"/>
    </row>
    <row r="729" spans="3:3" ht="15.75" customHeight="1" x14ac:dyDescent="0.2">
      <c r="C729" s="151"/>
    </row>
    <row r="730" spans="3:3" ht="15.75" customHeight="1" x14ac:dyDescent="0.2">
      <c r="C730" s="151"/>
    </row>
    <row r="731" spans="3:3" ht="15.75" customHeight="1" x14ac:dyDescent="0.2">
      <c r="C731" s="151"/>
    </row>
    <row r="732" spans="3:3" ht="15.75" customHeight="1" x14ac:dyDescent="0.2">
      <c r="C732" s="151"/>
    </row>
    <row r="733" spans="3:3" ht="15.75" customHeight="1" x14ac:dyDescent="0.2">
      <c r="C733" s="151"/>
    </row>
    <row r="734" spans="3:3" ht="15.75" customHeight="1" x14ac:dyDescent="0.2">
      <c r="C734" s="151"/>
    </row>
    <row r="735" spans="3:3" ht="15.75" customHeight="1" x14ac:dyDescent="0.2">
      <c r="C735" s="151"/>
    </row>
    <row r="736" spans="3:3" ht="15.75" customHeight="1" x14ac:dyDescent="0.2">
      <c r="C736" s="151"/>
    </row>
    <row r="737" spans="3:3" ht="15.75" customHeight="1" x14ac:dyDescent="0.2">
      <c r="C737" s="151"/>
    </row>
    <row r="738" spans="3:3" ht="15.75" customHeight="1" x14ac:dyDescent="0.2">
      <c r="C738" s="151"/>
    </row>
    <row r="739" spans="3:3" ht="15.75" customHeight="1" x14ac:dyDescent="0.2">
      <c r="C739" s="151"/>
    </row>
    <row r="740" spans="3:3" ht="15.75" customHeight="1" x14ac:dyDescent="0.2">
      <c r="C740" s="151"/>
    </row>
    <row r="741" spans="3:3" ht="15.75" customHeight="1" x14ac:dyDescent="0.2">
      <c r="C741" s="151"/>
    </row>
    <row r="742" spans="3:3" ht="15.75" customHeight="1" x14ac:dyDescent="0.2">
      <c r="C742" s="151"/>
    </row>
    <row r="743" spans="3:3" ht="15.75" customHeight="1" x14ac:dyDescent="0.2">
      <c r="C743" s="151"/>
    </row>
    <row r="744" spans="3:3" ht="15.75" customHeight="1" x14ac:dyDescent="0.2">
      <c r="C744" s="151"/>
    </row>
    <row r="745" spans="3:3" ht="15.75" customHeight="1" x14ac:dyDescent="0.2">
      <c r="C745" s="151"/>
    </row>
    <row r="746" spans="3:3" ht="15.75" customHeight="1" x14ac:dyDescent="0.2">
      <c r="C746" s="151"/>
    </row>
    <row r="747" spans="3:3" ht="15.75" customHeight="1" x14ac:dyDescent="0.2">
      <c r="C747" s="151"/>
    </row>
    <row r="748" spans="3:3" ht="15.75" customHeight="1" x14ac:dyDescent="0.2">
      <c r="C748" s="151"/>
    </row>
    <row r="749" spans="3:3" ht="15.75" customHeight="1" x14ac:dyDescent="0.2">
      <c r="C749" s="151"/>
    </row>
    <row r="750" spans="3:3" ht="15.75" customHeight="1" x14ac:dyDescent="0.2">
      <c r="C750" s="151"/>
    </row>
    <row r="751" spans="3:3" ht="15.75" customHeight="1" x14ac:dyDescent="0.2">
      <c r="C751" s="151"/>
    </row>
    <row r="752" spans="3:3" ht="15.75" customHeight="1" x14ac:dyDescent="0.2">
      <c r="C752" s="151"/>
    </row>
    <row r="753" spans="3:3" ht="15.75" customHeight="1" x14ac:dyDescent="0.2">
      <c r="C753" s="151"/>
    </row>
    <row r="754" spans="3:3" ht="15.75" customHeight="1" x14ac:dyDescent="0.2">
      <c r="C754" s="151"/>
    </row>
    <row r="755" spans="3:3" ht="15.75" customHeight="1" x14ac:dyDescent="0.2">
      <c r="C755" s="151"/>
    </row>
    <row r="756" spans="3:3" ht="15.75" customHeight="1" x14ac:dyDescent="0.2">
      <c r="C756" s="151"/>
    </row>
    <row r="757" spans="3:3" ht="15.75" customHeight="1" x14ac:dyDescent="0.2">
      <c r="C757" s="151"/>
    </row>
    <row r="758" spans="3:3" ht="15.75" customHeight="1" x14ac:dyDescent="0.2">
      <c r="C758" s="151"/>
    </row>
    <row r="759" spans="3:3" ht="15.75" customHeight="1" x14ac:dyDescent="0.2">
      <c r="C759" s="151"/>
    </row>
    <row r="760" spans="3:3" ht="15.75" customHeight="1" x14ac:dyDescent="0.2">
      <c r="C760" s="151"/>
    </row>
    <row r="761" spans="3:3" ht="15.75" customHeight="1" x14ac:dyDescent="0.2">
      <c r="C761" s="151"/>
    </row>
    <row r="762" spans="3:3" ht="15.75" customHeight="1" x14ac:dyDescent="0.2">
      <c r="C762" s="151"/>
    </row>
    <row r="763" spans="3:3" ht="15.75" customHeight="1" x14ac:dyDescent="0.2">
      <c r="C763" s="151"/>
    </row>
    <row r="764" spans="3:3" ht="15.75" customHeight="1" x14ac:dyDescent="0.2">
      <c r="C764" s="151"/>
    </row>
    <row r="765" spans="3:3" ht="15.75" customHeight="1" x14ac:dyDescent="0.2">
      <c r="C765" s="151"/>
    </row>
    <row r="766" spans="3:3" ht="15.75" customHeight="1" x14ac:dyDescent="0.2">
      <c r="C766" s="151"/>
    </row>
    <row r="767" spans="3:3" ht="15.75" customHeight="1" x14ac:dyDescent="0.2">
      <c r="C767" s="151"/>
    </row>
    <row r="768" spans="3:3" ht="15.75" customHeight="1" x14ac:dyDescent="0.2">
      <c r="C768" s="151"/>
    </row>
    <row r="769" spans="3:3" ht="15.75" customHeight="1" x14ac:dyDescent="0.2">
      <c r="C769" s="151"/>
    </row>
    <row r="770" spans="3:3" ht="15.75" customHeight="1" x14ac:dyDescent="0.2">
      <c r="C770" s="151"/>
    </row>
    <row r="771" spans="3:3" ht="15.75" customHeight="1" x14ac:dyDescent="0.2">
      <c r="C771" s="151"/>
    </row>
    <row r="772" spans="3:3" ht="15.75" customHeight="1" x14ac:dyDescent="0.2">
      <c r="C772" s="151"/>
    </row>
    <row r="773" spans="3:3" ht="15.75" customHeight="1" x14ac:dyDescent="0.2">
      <c r="C773" s="151"/>
    </row>
    <row r="774" spans="3:3" ht="15.75" customHeight="1" x14ac:dyDescent="0.2">
      <c r="C774" s="151"/>
    </row>
    <row r="775" spans="3:3" ht="15.75" customHeight="1" x14ac:dyDescent="0.2">
      <c r="C775" s="151"/>
    </row>
    <row r="776" spans="3:3" ht="15.75" customHeight="1" x14ac:dyDescent="0.2">
      <c r="C776" s="151"/>
    </row>
    <row r="777" spans="3:3" ht="15.75" customHeight="1" x14ac:dyDescent="0.2">
      <c r="C777" s="151"/>
    </row>
    <row r="778" spans="3:3" ht="15.75" customHeight="1" x14ac:dyDescent="0.2">
      <c r="C778" s="151"/>
    </row>
    <row r="779" spans="3:3" ht="15.75" customHeight="1" x14ac:dyDescent="0.2">
      <c r="C779" s="151"/>
    </row>
    <row r="780" spans="3:3" ht="15.75" customHeight="1" x14ac:dyDescent="0.2">
      <c r="C780" s="151"/>
    </row>
    <row r="781" spans="3:3" ht="15.75" customHeight="1" x14ac:dyDescent="0.2">
      <c r="C781" s="151"/>
    </row>
    <row r="782" spans="3:3" ht="15.75" customHeight="1" x14ac:dyDescent="0.2">
      <c r="C782" s="151"/>
    </row>
    <row r="783" spans="3:3" ht="15.75" customHeight="1" x14ac:dyDescent="0.2">
      <c r="C783" s="151"/>
    </row>
    <row r="784" spans="3:3" ht="15.75" customHeight="1" x14ac:dyDescent="0.2">
      <c r="C784" s="151"/>
    </row>
    <row r="785" spans="3:3" ht="15.75" customHeight="1" x14ac:dyDescent="0.2">
      <c r="C785" s="151"/>
    </row>
    <row r="786" spans="3:3" ht="15.75" customHeight="1" x14ac:dyDescent="0.2">
      <c r="C786" s="151"/>
    </row>
    <row r="787" spans="3:3" ht="15.75" customHeight="1" x14ac:dyDescent="0.2">
      <c r="C787" s="151"/>
    </row>
    <row r="788" spans="3:3" ht="15.75" customHeight="1" x14ac:dyDescent="0.2">
      <c r="C788" s="151"/>
    </row>
    <row r="789" spans="3:3" ht="15.75" customHeight="1" x14ac:dyDescent="0.2">
      <c r="C789" s="151"/>
    </row>
    <row r="790" spans="3:3" ht="15.75" customHeight="1" x14ac:dyDescent="0.2">
      <c r="C790" s="151"/>
    </row>
    <row r="791" spans="3:3" ht="15.75" customHeight="1" x14ac:dyDescent="0.2">
      <c r="C791" s="151"/>
    </row>
    <row r="792" spans="3:3" ht="15.75" customHeight="1" x14ac:dyDescent="0.2">
      <c r="C792" s="151"/>
    </row>
    <row r="793" spans="3:3" ht="15.75" customHeight="1" x14ac:dyDescent="0.2">
      <c r="C793" s="151"/>
    </row>
    <row r="794" spans="3:3" ht="15.75" customHeight="1" x14ac:dyDescent="0.2">
      <c r="C794" s="151"/>
    </row>
    <row r="795" spans="3:3" ht="15.75" customHeight="1" x14ac:dyDescent="0.2">
      <c r="C795" s="151"/>
    </row>
    <row r="796" spans="3:3" ht="15.75" customHeight="1" x14ac:dyDescent="0.2">
      <c r="C796" s="151"/>
    </row>
    <row r="797" spans="3:3" ht="15.75" customHeight="1" x14ac:dyDescent="0.2">
      <c r="C797" s="151"/>
    </row>
    <row r="798" spans="3:3" ht="15.75" customHeight="1" x14ac:dyDescent="0.2">
      <c r="C798" s="151"/>
    </row>
    <row r="799" spans="3:3" ht="15.75" customHeight="1" x14ac:dyDescent="0.2">
      <c r="C799" s="151"/>
    </row>
    <row r="800" spans="3:3" ht="15.75" customHeight="1" x14ac:dyDescent="0.2">
      <c r="C800" s="151"/>
    </row>
    <row r="801" spans="3:3" ht="15.75" customHeight="1" x14ac:dyDescent="0.2">
      <c r="C801" s="151"/>
    </row>
    <row r="802" spans="3:3" ht="15.75" customHeight="1" x14ac:dyDescent="0.2">
      <c r="C802" s="151"/>
    </row>
    <row r="803" spans="3:3" ht="15.75" customHeight="1" x14ac:dyDescent="0.2">
      <c r="C803" s="151"/>
    </row>
    <row r="804" spans="3:3" ht="15.75" customHeight="1" x14ac:dyDescent="0.2">
      <c r="C804" s="151"/>
    </row>
    <row r="805" spans="3:3" ht="15.75" customHeight="1" x14ac:dyDescent="0.2">
      <c r="C805" s="151"/>
    </row>
    <row r="806" spans="3:3" ht="15.75" customHeight="1" x14ac:dyDescent="0.2">
      <c r="C806" s="151"/>
    </row>
    <row r="807" spans="3:3" ht="15.75" customHeight="1" x14ac:dyDescent="0.2">
      <c r="C807" s="151"/>
    </row>
    <row r="808" spans="3:3" ht="15.75" customHeight="1" x14ac:dyDescent="0.2">
      <c r="C808" s="151"/>
    </row>
    <row r="809" spans="3:3" ht="15.75" customHeight="1" x14ac:dyDescent="0.2">
      <c r="C809" s="151"/>
    </row>
    <row r="810" spans="3:3" ht="15.75" customHeight="1" x14ac:dyDescent="0.2">
      <c r="C810" s="151"/>
    </row>
    <row r="811" spans="3:3" ht="15.75" customHeight="1" x14ac:dyDescent="0.2">
      <c r="C811" s="151"/>
    </row>
    <row r="812" spans="3:3" ht="15.75" customHeight="1" x14ac:dyDescent="0.2">
      <c r="C812" s="151"/>
    </row>
    <row r="813" spans="3:3" ht="15.75" customHeight="1" x14ac:dyDescent="0.2">
      <c r="C813" s="151"/>
    </row>
    <row r="814" spans="3:3" ht="15.75" customHeight="1" x14ac:dyDescent="0.2">
      <c r="C814" s="151"/>
    </row>
    <row r="815" spans="3:3" ht="15.75" customHeight="1" x14ac:dyDescent="0.2">
      <c r="C815" s="151"/>
    </row>
    <row r="816" spans="3:3" ht="15.75" customHeight="1" x14ac:dyDescent="0.2">
      <c r="C816" s="151"/>
    </row>
    <row r="817" spans="3:3" ht="15.75" customHeight="1" x14ac:dyDescent="0.2">
      <c r="C817" s="151"/>
    </row>
    <row r="818" spans="3:3" ht="15.75" customHeight="1" x14ac:dyDescent="0.2">
      <c r="C818" s="151"/>
    </row>
    <row r="819" spans="3:3" ht="15.75" customHeight="1" x14ac:dyDescent="0.2">
      <c r="C819" s="151"/>
    </row>
    <row r="820" spans="3:3" ht="15.75" customHeight="1" x14ac:dyDescent="0.2">
      <c r="C820" s="151"/>
    </row>
    <row r="821" spans="3:3" ht="15.75" customHeight="1" x14ac:dyDescent="0.2">
      <c r="C821" s="151"/>
    </row>
    <row r="822" spans="3:3" ht="15.75" customHeight="1" x14ac:dyDescent="0.2">
      <c r="C822" s="151"/>
    </row>
    <row r="823" spans="3:3" ht="15.75" customHeight="1" x14ac:dyDescent="0.2">
      <c r="C823" s="151"/>
    </row>
    <row r="824" spans="3:3" ht="15.75" customHeight="1" x14ac:dyDescent="0.2">
      <c r="C824" s="151"/>
    </row>
    <row r="825" spans="3:3" ht="15.75" customHeight="1" x14ac:dyDescent="0.2">
      <c r="C825" s="151"/>
    </row>
    <row r="826" spans="3:3" ht="15.75" customHeight="1" x14ac:dyDescent="0.2">
      <c r="C826" s="151"/>
    </row>
    <row r="827" spans="3:3" ht="15.75" customHeight="1" x14ac:dyDescent="0.2">
      <c r="C827" s="151"/>
    </row>
    <row r="828" spans="3:3" ht="15.75" customHeight="1" x14ac:dyDescent="0.2">
      <c r="C828" s="151"/>
    </row>
    <row r="829" spans="3:3" ht="15.75" customHeight="1" x14ac:dyDescent="0.2">
      <c r="C829" s="151"/>
    </row>
    <row r="830" spans="3:3" ht="15.75" customHeight="1" x14ac:dyDescent="0.2">
      <c r="C830" s="151"/>
    </row>
    <row r="831" spans="3:3" ht="15.75" customHeight="1" x14ac:dyDescent="0.2">
      <c r="C831" s="151"/>
    </row>
    <row r="832" spans="3:3" ht="15.75" customHeight="1" x14ac:dyDescent="0.2">
      <c r="C832" s="151"/>
    </row>
    <row r="833" spans="3:3" ht="15.75" customHeight="1" x14ac:dyDescent="0.2">
      <c r="C833" s="151"/>
    </row>
    <row r="834" spans="3:3" ht="15.75" customHeight="1" x14ac:dyDescent="0.2">
      <c r="C834" s="151"/>
    </row>
    <row r="835" spans="3:3" ht="15.75" customHeight="1" x14ac:dyDescent="0.2">
      <c r="C835" s="151"/>
    </row>
    <row r="836" spans="3:3" ht="15.75" customHeight="1" x14ac:dyDescent="0.2">
      <c r="C836" s="151"/>
    </row>
    <row r="837" spans="3:3" ht="15.75" customHeight="1" x14ac:dyDescent="0.2">
      <c r="C837" s="151"/>
    </row>
    <row r="838" spans="3:3" ht="15.75" customHeight="1" x14ac:dyDescent="0.2">
      <c r="C838" s="151"/>
    </row>
    <row r="839" spans="3:3" ht="15.75" customHeight="1" x14ac:dyDescent="0.2">
      <c r="C839" s="151"/>
    </row>
    <row r="840" spans="3:3" ht="15.75" customHeight="1" x14ac:dyDescent="0.2">
      <c r="C840" s="151"/>
    </row>
    <row r="841" spans="3:3" ht="15.75" customHeight="1" x14ac:dyDescent="0.2">
      <c r="C841" s="151"/>
    </row>
    <row r="842" spans="3:3" ht="15.75" customHeight="1" x14ac:dyDescent="0.2">
      <c r="C842" s="151"/>
    </row>
    <row r="843" spans="3:3" ht="15.75" customHeight="1" x14ac:dyDescent="0.2">
      <c r="C843" s="151"/>
    </row>
    <row r="844" spans="3:3" ht="15.75" customHeight="1" x14ac:dyDescent="0.2">
      <c r="C844" s="151"/>
    </row>
    <row r="845" spans="3:3" ht="15.75" customHeight="1" x14ac:dyDescent="0.2">
      <c r="C845" s="151"/>
    </row>
    <row r="846" spans="3:3" ht="15.75" customHeight="1" x14ac:dyDescent="0.2">
      <c r="C846" s="151"/>
    </row>
    <row r="847" spans="3:3" ht="15.75" customHeight="1" x14ac:dyDescent="0.2">
      <c r="C847" s="151"/>
    </row>
    <row r="848" spans="3:3" ht="15.75" customHeight="1" x14ac:dyDescent="0.2">
      <c r="C848" s="151"/>
    </row>
    <row r="849" spans="3:3" ht="15.75" customHeight="1" x14ac:dyDescent="0.2">
      <c r="C849" s="151"/>
    </row>
    <row r="850" spans="3:3" ht="15.75" customHeight="1" x14ac:dyDescent="0.2">
      <c r="C850" s="151"/>
    </row>
    <row r="851" spans="3:3" ht="15.75" customHeight="1" x14ac:dyDescent="0.2">
      <c r="C851" s="151"/>
    </row>
    <row r="852" spans="3:3" ht="15.75" customHeight="1" x14ac:dyDescent="0.2">
      <c r="C852" s="151"/>
    </row>
    <row r="853" spans="3:3" ht="15.75" customHeight="1" x14ac:dyDescent="0.2">
      <c r="C853" s="151"/>
    </row>
    <row r="854" spans="3:3" ht="15.75" customHeight="1" x14ac:dyDescent="0.2">
      <c r="C854" s="151"/>
    </row>
    <row r="855" spans="3:3" ht="15.75" customHeight="1" x14ac:dyDescent="0.2">
      <c r="C855" s="151"/>
    </row>
    <row r="856" spans="3:3" ht="15.75" customHeight="1" x14ac:dyDescent="0.2">
      <c r="C856" s="151"/>
    </row>
    <row r="857" spans="3:3" ht="15.75" customHeight="1" x14ac:dyDescent="0.2">
      <c r="C857" s="151"/>
    </row>
    <row r="858" spans="3:3" ht="15.75" customHeight="1" x14ac:dyDescent="0.2">
      <c r="C858" s="151"/>
    </row>
    <row r="859" spans="3:3" ht="15.75" customHeight="1" x14ac:dyDescent="0.2">
      <c r="C859" s="151"/>
    </row>
    <row r="860" spans="3:3" ht="15.75" customHeight="1" x14ac:dyDescent="0.2">
      <c r="C860" s="151"/>
    </row>
    <row r="861" spans="3:3" ht="15.75" customHeight="1" x14ac:dyDescent="0.2">
      <c r="C861" s="151"/>
    </row>
    <row r="862" spans="3:3" ht="15.75" customHeight="1" x14ac:dyDescent="0.2">
      <c r="C862" s="151"/>
    </row>
    <row r="863" spans="3:3" ht="15.75" customHeight="1" x14ac:dyDescent="0.2">
      <c r="C863" s="151"/>
    </row>
    <row r="864" spans="3:3" ht="15.75" customHeight="1" x14ac:dyDescent="0.2">
      <c r="C864" s="151"/>
    </row>
    <row r="865" spans="3:3" ht="15.75" customHeight="1" x14ac:dyDescent="0.2">
      <c r="C865" s="151"/>
    </row>
    <row r="866" spans="3:3" ht="15.75" customHeight="1" x14ac:dyDescent="0.2">
      <c r="C866" s="151"/>
    </row>
    <row r="867" spans="3:3" ht="15.75" customHeight="1" x14ac:dyDescent="0.2">
      <c r="C867" s="151"/>
    </row>
    <row r="868" spans="3:3" ht="15.75" customHeight="1" x14ac:dyDescent="0.2">
      <c r="C868" s="151"/>
    </row>
    <row r="869" spans="3:3" ht="15.75" customHeight="1" x14ac:dyDescent="0.2">
      <c r="C869" s="151"/>
    </row>
    <row r="870" spans="3:3" ht="15.75" customHeight="1" x14ac:dyDescent="0.2">
      <c r="C870" s="151"/>
    </row>
    <row r="871" spans="3:3" ht="15.75" customHeight="1" x14ac:dyDescent="0.2">
      <c r="C871" s="151"/>
    </row>
    <row r="872" spans="3:3" ht="15.75" customHeight="1" x14ac:dyDescent="0.2">
      <c r="C872" s="151"/>
    </row>
    <row r="873" spans="3:3" ht="15.75" customHeight="1" x14ac:dyDescent="0.2">
      <c r="C873" s="151"/>
    </row>
    <row r="874" spans="3:3" ht="15.75" customHeight="1" x14ac:dyDescent="0.2">
      <c r="C874" s="151"/>
    </row>
    <row r="875" spans="3:3" ht="15.75" customHeight="1" x14ac:dyDescent="0.2">
      <c r="C875" s="151"/>
    </row>
    <row r="876" spans="3:3" ht="15.75" customHeight="1" x14ac:dyDescent="0.2">
      <c r="C876" s="151"/>
    </row>
    <row r="877" spans="3:3" ht="15.75" customHeight="1" x14ac:dyDescent="0.2">
      <c r="C877" s="151"/>
    </row>
    <row r="878" spans="3:3" ht="15.75" customHeight="1" x14ac:dyDescent="0.2">
      <c r="C878" s="151"/>
    </row>
    <row r="879" spans="3:3" ht="15.75" customHeight="1" x14ac:dyDescent="0.2">
      <c r="C879" s="151"/>
    </row>
    <row r="880" spans="3:3" ht="15.75" customHeight="1" x14ac:dyDescent="0.2">
      <c r="C880" s="151"/>
    </row>
    <row r="881" spans="3:3" ht="15.75" customHeight="1" x14ac:dyDescent="0.2">
      <c r="C881" s="151"/>
    </row>
    <row r="882" spans="3:3" ht="15.75" customHeight="1" x14ac:dyDescent="0.2">
      <c r="C882" s="151"/>
    </row>
    <row r="883" spans="3:3" ht="15.75" customHeight="1" x14ac:dyDescent="0.2">
      <c r="C883" s="151"/>
    </row>
    <row r="884" spans="3:3" ht="15.75" customHeight="1" x14ac:dyDescent="0.2">
      <c r="C884" s="151"/>
    </row>
    <row r="885" spans="3:3" ht="15.75" customHeight="1" x14ac:dyDescent="0.2">
      <c r="C885" s="151"/>
    </row>
    <row r="886" spans="3:3" ht="15.75" customHeight="1" x14ac:dyDescent="0.2">
      <c r="C886" s="151"/>
    </row>
    <row r="887" spans="3:3" ht="15.75" customHeight="1" x14ac:dyDescent="0.2">
      <c r="C887" s="151"/>
    </row>
    <row r="888" spans="3:3" ht="15.75" customHeight="1" x14ac:dyDescent="0.2">
      <c r="C888" s="151"/>
    </row>
    <row r="889" spans="3:3" ht="15.75" customHeight="1" x14ac:dyDescent="0.2">
      <c r="C889" s="151"/>
    </row>
    <row r="890" spans="3:3" ht="15.75" customHeight="1" x14ac:dyDescent="0.2">
      <c r="C890" s="151"/>
    </row>
    <row r="891" spans="3:3" ht="15.75" customHeight="1" x14ac:dyDescent="0.2">
      <c r="C891" s="151"/>
    </row>
    <row r="892" spans="3:3" ht="15.75" customHeight="1" x14ac:dyDescent="0.2">
      <c r="C892" s="151"/>
    </row>
    <row r="893" spans="3:3" ht="15.75" customHeight="1" x14ac:dyDescent="0.2">
      <c r="C893" s="151"/>
    </row>
    <row r="894" spans="3:3" ht="15.75" customHeight="1" x14ac:dyDescent="0.2">
      <c r="C894" s="151"/>
    </row>
    <row r="895" spans="3:3" ht="15.75" customHeight="1" x14ac:dyDescent="0.2">
      <c r="C895" s="151"/>
    </row>
    <row r="896" spans="3:3" ht="15.75" customHeight="1" x14ac:dyDescent="0.2">
      <c r="C896" s="151"/>
    </row>
    <row r="897" spans="3:3" ht="15.75" customHeight="1" x14ac:dyDescent="0.2">
      <c r="C897" s="151"/>
    </row>
    <row r="898" spans="3:3" ht="15.75" customHeight="1" x14ac:dyDescent="0.2">
      <c r="C898" s="151"/>
    </row>
    <row r="899" spans="3:3" ht="15.75" customHeight="1" x14ac:dyDescent="0.2">
      <c r="C899" s="151"/>
    </row>
    <row r="900" spans="3:3" ht="15.75" customHeight="1" x14ac:dyDescent="0.2">
      <c r="C900" s="151"/>
    </row>
    <row r="901" spans="3:3" ht="15.75" customHeight="1" x14ac:dyDescent="0.2">
      <c r="C901" s="151"/>
    </row>
    <row r="902" spans="3:3" ht="15.75" customHeight="1" x14ac:dyDescent="0.2">
      <c r="C902" s="151"/>
    </row>
    <row r="903" spans="3:3" ht="15.75" customHeight="1" x14ac:dyDescent="0.2">
      <c r="C903" s="151"/>
    </row>
    <row r="904" spans="3:3" ht="15.75" customHeight="1" x14ac:dyDescent="0.2">
      <c r="C904" s="151"/>
    </row>
    <row r="905" spans="3:3" ht="15.75" customHeight="1" x14ac:dyDescent="0.2">
      <c r="C905" s="151"/>
    </row>
    <row r="906" spans="3:3" ht="15.75" customHeight="1" x14ac:dyDescent="0.2">
      <c r="C906" s="151"/>
    </row>
    <row r="907" spans="3:3" ht="15.75" customHeight="1" x14ac:dyDescent="0.2">
      <c r="C907" s="151"/>
    </row>
    <row r="908" spans="3:3" ht="15.75" customHeight="1" x14ac:dyDescent="0.2">
      <c r="C908" s="151"/>
    </row>
    <row r="909" spans="3:3" ht="15.75" customHeight="1" x14ac:dyDescent="0.2">
      <c r="C909" s="151"/>
    </row>
    <row r="910" spans="3:3" ht="15.75" customHeight="1" x14ac:dyDescent="0.2">
      <c r="C910" s="151"/>
    </row>
    <row r="911" spans="3:3" ht="15.75" customHeight="1" x14ac:dyDescent="0.2">
      <c r="C911" s="151"/>
    </row>
    <row r="912" spans="3:3" ht="15.75" customHeight="1" x14ac:dyDescent="0.2">
      <c r="C912" s="151"/>
    </row>
    <row r="913" spans="3:3" ht="15.75" customHeight="1" x14ac:dyDescent="0.2">
      <c r="C913" s="151"/>
    </row>
    <row r="914" spans="3:3" ht="15.75" customHeight="1" x14ac:dyDescent="0.2">
      <c r="C914" s="151"/>
    </row>
    <row r="915" spans="3:3" ht="15.75" customHeight="1" x14ac:dyDescent="0.2">
      <c r="C915" s="151"/>
    </row>
    <row r="916" spans="3:3" ht="15.75" customHeight="1" x14ac:dyDescent="0.2">
      <c r="C916" s="151"/>
    </row>
    <row r="917" spans="3:3" ht="15.75" customHeight="1" x14ac:dyDescent="0.2">
      <c r="C917" s="151"/>
    </row>
    <row r="918" spans="3:3" ht="15.75" customHeight="1" x14ac:dyDescent="0.2">
      <c r="C918" s="151"/>
    </row>
    <row r="919" spans="3:3" ht="15.75" customHeight="1" x14ac:dyDescent="0.2">
      <c r="C919" s="151"/>
    </row>
    <row r="920" spans="3:3" ht="15.75" customHeight="1" x14ac:dyDescent="0.2">
      <c r="C920" s="151"/>
    </row>
    <row r="921" spans="3:3" ht="15.75" customHeight="1" x14ac:dyDescent="0.2">
      <c r="C921" s="151"/>
    </row>
    <row r="922" spans="3:3" ht="15.75" customHeight="1" x14ac:dyDescent="0.2">
      <c r="C922" s="151"/>
    </row>
    <row r="923" spans="3:3" ht="15.75" customHeight="1" x14ac:dyDescent="0.2">
      <c r="C923" s="151"/>
    </row>
    <row r="924" spans="3:3" ht="15.75" customHeight="1" x14ac:dyDescent="0.2">
      <c r="C924" s="151"/>
    </row>
    <row r="925" spans="3:3" ht="15.75" customHeight="1" x14ac:dyDescent="0.2">
      <c r="C925" s="151"/>
    </row>
    <row r="926" spans="3:3" ht="15.75" customHeight="1" x14ac:dyDescent="0.2">
      <c r="C926" s="151"/>
    </row>
    <row r="927" spans="3:3" ht="15.75" customHeight="1" x14ac:dyDescent="0.2">
      <c r="C927" s="151"/>
    </row>
    <row r="928" spans="3:3" ht="15.75" customHeight="1" x14ac:dyDescent="0.2">
      <c r="C928" s="151"/>
    </row>
    <row r="929" spans="3:3" ht="15.75" customHeight="1" x14ac:dyDescent="0.2">
      <c r="C929" s="151"/>
    </row>
    <row r="930" spans="3:3" ht="15.75" customHeight="1" x14ac:dyDescent="0.2">
      <c r="C930" s="151"/>
    </row>
    <row r="931" spans="3:3" ht="15.75" customHeight="1" x14ac:dyDescent="0.2">
      <c r="C931" s="151"/>
    </row>
    <row r="932" spans="3:3" ht="15.75" customHeight="1" x14ac:dyDescent="0.2">
      <c r="C932" s="151"/>
    </row>
    <row r="933" spans="3:3" ht="15.75" customHeight="1" x14ac:dyDescent="0.2">
      <c r="C933" s="151"/>
    </row>
    <row r="934" spans="3:3" ht="15.75" customHeight="1" x14ac:dyDescent="0.2">
      <c r="C934" s="151"/>
    </row>
    <row r="935" spans="3:3" ht="15.75" customHeight="1" x14ac:dyDescent="0.2">
      <c r="C935" s="151"/>
    </row>
    <row r="936" spans="3:3" ht="15.75" customHeight="1" x14ac:dyDescent="0.2">
      <c r="C936" s="151"/>
    </row>
    <row r="937" spans="3:3" ht="15.75" customHeight="1" x14ac:dyDescent="0.2">
      <c r="C937" s="151"/>
    </row>
    <row r="938" spans="3:3" ht="15.75" customHeight="1" x14ac:dyDescent="0.2">
      <c r="C938" s="151"/>
    </row>
    <row r="939" spans="3:3" ht="15.75" customHeight="1" x14ac:dyDescent="0.2">
      <c r="C939" s="151"/>
    </row>
    <row r="940" spans="3:3" ht="15.75" customHeight="1" x14ac:dyDescent="0.2">
      <c r="C940" s="151"/>
    </row>
    <row r="941" spans="3:3" ht="15.75" customHeight="1" x14ac:dyDescent="0.2">
      <c r="C941" s="151"/>
    </row>
    <row r="942" spans="3:3" ht="15.75" customHeight="1" x14ac:dyDescent="0.2">
      <c r="C942" s="151"/>
    </row>
    <row r="943" spans="3:3" ht="15.75" customHeight="1" x14ac:dyDescent="0.2">
      <c r="C943" s="151"/>
    </row>
    <row r="944" spans="3:3" ht="15.75" customHeight="1" x14ac:dyDescent="0.2">
      <c r="C944" s="151"/>
    </row>
    <row r="945" spans="3:3" ht="15.75" customHeight="1" x14ac:dyDescent="0.2">
      <c r="C945" s="151"/>
    </row>
    <row r="946" spans="3:3" ht="15.75" customHeight="1" x14ac:dyDescent="0.2">
      <c r="C946" s="151"/>
    </row>
    <row r="947" spans="3:3" ht="15.75" customHeight="1" x14ac:dyDescent="0.2">
      <c r="C947" s="151"/>
    </row>
    <row r="948" spans="3:3" ht="15.75" customHeight="1" x14ac:dyDescent="0.2">
      <c r="C948" s="151"/>
    </row>
    <row r="949" spans="3:3" ht="15.75" customHeight="1" x14ac:dyDescent="0.2">
      <c r="C949" s="151"/>
    </row>
    <row r="950" spans="3:3" ht="15.75" customHeight="1" x14ac:dyDescent="0.2">
      <c r="C950" s="151"/>
    </row>
    <row r="951" spans="3:3" ht="15.75" customHeight="1" x14ac:dyDescent="0.2">
      <c r="C951" s="151"/>
    </row>
    <row r="952" spans="3:3" ht="15.75" customHeight="1" x14ac:dyDescent="0.2">
      <c r="C952" s="151"/>
    </row>
    <row r="953" spans="3:3" ht="15.75" customHeight="1" x14ac:dyDescent="0.2">
      <c r="C953" s="151"/>
    </row>
    <row r="954" spans="3:3" ht="15.75" customHeight="1" x14ac:dyDescent="0.2">
      <c r="C954" s="151"/>
    </row>
    <row r="955" spans="3:3" ht="15.75" customHeight="1" x14ac:dyDescent="0.2">
      <c r="C955" s="151"/>
    </row>
    <row r="956" spans="3:3" ht="15.75" customHeight="1" x14ac:dyDescent="0.2">
      <c r="C956" s="151"/>
    </row>
    <row r="957" spans="3:3" ht="15.75" customHeight="1" x14ac:dyDescent="0.2">
      <c r="C957" s="151"/>
    </row>
    <row r="958" spans="3:3" ht="15.75" customHeight="1" x14ac:dyDescent="0.2">
      <c r="C958" s="151"/>
    </row>
    <row r="959" spans="3:3" ht="15.75" customHeight="1" x14ac:dyDescent="0.2">
      <c r="C959" s="151"/>
    </row>
    <row r="960" spans="3:3" ht="15.75" customHeight="1" x14ac:dyDescent="0.2">
      <c r="C960" s="151"/>
    </row>
    <row r="961" spans="3:3" ht="15.75" customHeight="1" x14ac:dyDescent="0.2">
      <c r="C961" s="151"/>
    </row>
    <row r="962" spans="3:3" ht="15.75" customHeight="1" x14ac:dyDescent="0.2">
      <c r="C962" s="151"/>
    </row>
    <row r="963" spans="3:3" ht="15.75" customHeight="1" x14ac:dyDescent="0.2">
      <c r="C963" s="151"/>
    </row>
    <row r="964" spans="3:3" ht="15.75" customHeight="1" x14ac:dyDescent="0.2">
      <c r="C964" s="151"/>
    </row>
    <row r="965" spans="3:3" ht="15.75" customHeight="1" x14ac:dyDescent="0.2">
      <c r="C965" s="151"/>
    </row>
    <row r="966" spans="3:3" ht="15.75" customHeight="1" x14ac:dyDescent="0.2">
      <c r="C966" s="151"/>
    </row>
    <row r="967" spans="3:3" ht="15.75" customHeight="1" x14ac:dyDescent="0.2">
      <c r="C967" s="151"/>
    </row>
    <row r="968" spans="3:3" ht="15.75" customHeight="1" x14ac:dyDescent="0.2">
      <c r="C968" s="151"/>
    </row>
    <row r="969" spans="3:3" ht="15.75" customHeight="1" x14ac:dyDescent="0.2">
      <c r="C969" s="151"/>
    </row>
    <row r="970" spans="3:3" ht="15.75" customHeight="1" x14ac:dyDescent="0.2">
      <c r="C970" s="151"/>
    </row>
    <row r="971" spans="3:3" ht="15.75" customHeight="1" x14ac:dyDescent="0.2">
      <c r="C971" s="151"/>
    </row>
    <row r="972" spans="3:3" ht="15.75" customHeight="1" x14ac:dyDescent="0.2">
      <c r="C972" s="151"/>
    </row>
    <row r="973" spans="3:3" ht="15.75" customHeight="1" x14ac:dyDescent="0.2">
      <c r="C973" s="151"/>
    </row>
    <row r="974" spans="3:3" ht="15.75" customHeight="1" x14ac:dyDescent="0.2">
      <c r="C974" s="151"/>
    </row>
    <row r="975" spans="3:3" ht="15.75" customHeight="1" x14ac:dyDescent="0.2">
      <c r="C975" s="151"/>
    </row>
    <row r="976" spans="3:3" ht="15.75" customHeight="1" x14ac:dyDescent="0.2">
      <c r="C976" s="151"/>
    </row>
    <row r="977" spans="3:3" ht="15.75" customHeight="1" x14ac:dyDescent="0.2">
      <c r="C977" s="151"/>
    </row>
    <row r="978" spans="3:3" ht="15.75" customHeight="1" x14ac:dyDescent="0.2">
      <c r="C978" s="151"/>
    </row>
    <row r="979" spans="3:3" ht="15.75" customHeight="1" x14ac:dyDescent="0.2">
      <c r="C979" s="151"/>
    </row>
    <row r="980" spans="3:3" ht="15.75" customHeight="1" x14ac:dyDescent="0.2">
      <c r="C980" s="151"/>
    </row>
    <row r="981" spans="3:3" ht="15.75" customHeight="1" x14ac:dyDescent="0.2">
      <c r="C981" s="151"/>
    </row>
    <row r="982" spans="3:3" ht="15.75" customHeight="1" x14ac:dyDescent="0.2">
      <c r="C982" s="151"/>
    </row>
    <row r="983" spans="3:3" ht="15.75" customHeight="1" x14ac:dyDescent="0.2">
      <c r="C983" s="151"/>
    </row>
    <row r="984" spans="3:3" ht="15.75" customHeight="1" x14ac:dyDescent="0.2">
      <c r="C984" s="151"/>
    </row>
    <row r="985" spans="3:3" ht="15.75" customHeight="1" x14ac:dyDescent="0.2">
      <c r="C985" s="151"/>
    </row>
    <row r="986" spans="3:3" ht="15.75" customHeight="1" x14ac:dyDescent="0.2">
      <c r="C986" s="151"/>
    </row>
    <row r="987" spans="3:3" ht="15.75" customHeight="1" x14ac:dyDescent="0.2">
      <c r="C987" s="151"/>
    </row>
    <row r="988" spans="3:3" ht="15.75" customHeight="1" x14ac:dyDescent="0.2">
      <c r="C988" s="151"/>
    </row>
    <row r="989" spans="3:3" ht="15.75" customHeight="1" x14ac:dyDescent="0.2">
      <c r="C989" s="151"/>
    </row>
    <row r="990" spans="3:3" ht="15.75" customHeight="1" x14ac:dyDescent="0.2">
      <c r="C990" s="151"/>
    </row>
    <row r="991" spans="3:3" ht="15.75" customHeight="1" x14ac:dyDescent="0.2">
      <c r="C991" s="151"/>
    </row>
    <row r="992" spans="3:3" ht="15.75" customHeight="1" x14ac:dyDescent="0.2">
      <c r="C992" s="151"/>
    </row>
    <row r="993" spans="3:3" ht="15.75" customHeight="1" x14ac:dyDescent="0.2">
      <c r="C993" s="151"/>
    </row>
    <row r="994" spans="3:3" ht="15.75" customHeight="1" x14ac:dyDescent="0.2">
      <c r="C994" s="151"/>
    </row>
    <row r="995" spans="3:3" ht="15.75" customHeight="1" x14ac:dyDescent="0.2">
      <c r="C995" s="151"/>
    </row>
    <row r="996" spans="3:3" ht="15.75" customHeight="1" x14ac:dyDescent="0.2">
      <c r="C996" s="151"/>
    </row>
    <row r="997" spans="3:3" ht="15.75" customHeight="1" x14ac:dyDescent="0.2">
      <c r="C997" s="151"/>
    </row>
    <row r="998" spans="3:3" ht="15.75" customHeight="1" x14ac:dyDescent="0.2">
      <c r="C998" s="151"/>
    </row>
    <row r="999" spans="3:3" ht="15.75" customHeight="1" x14ac:dyDescent="0.2">
      <c r="C999" s="151"/>
    </row>
    <row r="1000" spans="3:3" ht="15.75" customHeight="1" x14ac:dyDescent="0.2">
      <c r="C1000" s="151"/>
    </row>
    <row r="1001" spans="3:3" ht="15.75" customHeight="1" x14ac:dyDescent="0.2">
      <c r="C1001" s="151"/>
    </row>
    <row r="1002" spans="3:3" ht="15.75" customHeight="1" x14ac:dyDescent="0.2">
      <c r="C1002" s="151"/>
    </row>
    <row r="1003" spans="3:3" ht="15.75" customHeight="1" x14ac:dyDescent="0.2">
      <c r="C1003" s="151"/>
    </row>
    <row r="1004" spans="3:3" ht="15.75" customHeight="1" x14ac:dyDescent="0.2">
      <c r="C1004" s="151"/>
    </row>
    <row r="1005" spans="3:3" ht="15.75" customHeight="1" x14ac:dyDescent="0.2">
      <c r="C1005" s="151"/>
    </row>
    <row r="1006" spans="3:3" ht="15.75" customHeight="1" x14ac:dyDescent="0.2">
      <c r="C1006" s="151"/>
    </row>
    <row r="1007" spans="3:3" ht="15.75" customHeight="1" x14ac:dyDescent="0.2">
      <c r="C1007" s="151"/>
    </row>
    <row r="1008" spans="3:3" ht="15.75" customHeight="1" x14ac:dyDescent="0.2">
      <c r="C1008" s="151"/>
    </row>
    <row r="1009" spans="3:3" ht="15.75" customHeight="1" x14ac:dyDescent="0.2">
      <c r="C1009" s="151"/>
    </row>
    <row r="1010" spans="3:3" ht="15.75" customHeight="1" x14ac:dyDescent="0.2">
      <c r="C1010" s="151"/>
    </row>
    <row r="1011" spans="3:3" ht="15.75" customHeight="1" x14ac:dyDescent="0.2">
      <c r="C1011" s="151"/>
    </row>
    <row r="1012" spans="3:3" ht="15.75" customHeight="1" x14ac:dyDescent="0.2">
      <c r="C1012" s="151"/>
    </row>
    <row r="1013" spans="3:3" ht="15.75" customHeight="1" x14ac:dyDescent="0.2">
      <c r="C1013" s="151"/>
    </row>
    <row r="1014" spans="3:3" ht="15.75" customHeight="1" x14ac:dyDescent="0.2">
      <c r="C1014" s="151"/>
    </row>
    <row r="1015" spans="3:3" ht="15.75" customHeight="1" x14ac:dyDescent="0.2">
      <c r="C1015" s="151"/>
    </row>
    <row r="1016" spans="3:3" ht="15.75" customHeight="1" x14ac:dyDescent="0.2">
      <c r="C1016" s="151"/>
    </row>
    <row r="1017" spans="3:3" ht="15.75" customHeight="1" x14ac:dyDescent="0.2">
      <c r="C1017" s="151"/>
    </row>
    <row r="1018" spans="3:3" ht="15.75" customHeight="1" x14ac:dyDescent="0.2">
      <c r="C1018" s="151"/>
    </row>
    <row r="1019" spans="3:3" ht="15.75" customHeight="1" x14ac:dyDescent="0.2">
      <c r="C1019" s="151"/>
    </row>
    <row r="1020" spans="3:3" ht="15.75" customHeight="1" x14ac:dyDescent="0.2">
      <c r="C1020" s="151"/>
    </row>
    <row r="1021" spans="3:3" ht="15.75" customHeight="1" x14ac:dyDescent="0.2">
      <c r="C1021" s="151"/>
    </row>
    <row r="1022" spans="3:3" ht="15.75" customHeight="1" x14ac:dyDescent="0.2">
      <c r="C1022" s="151"/>
    </row>
    <row r="1023" spans="3:3" ht="15.75" customHeight="1" x14ac:dyDescent="0.2">
      <c r="C1023" s="151"/>
    </row>
    <row r="1024" spans="3:3" ht="15.75" customHeight="1" x14ac:dyDescent="0.2">
      <c r="C1024" s="151"/>
    </row>
    <row r="1025" spans="3:3" ht="15.75" customHeight="1" x14ac:dyDescent="0.2">
      <c r="C1025" s="151"/>
    </row>
    <row r="1026" spans="3:3" ht="15.75" customHeight="1" x14ac:dyDescent="0.2">
      <c r="C1026" s="151"/>
    </row>
    <row r="1027" spans="3:3" ht="15.75" customHeight="1" x14ac:dyDescent="0.2">
      <c r="C1027" s="151"/>
    </row>
    <row r="1028" spans="3:3" ht="15.75" customHeight="1" x14ac:dyDescent="0.2">
      <c r="C1028" s="151"/>
    </row>
    <row r="1029" spans="3:3" ht="15.75" customHeight="1" x14ac:dyDescent="0.2">
      <c r="C1029" s="151"/>
    </row>
    <row r="1030" spans="3:3" ht="15.75" customHeight="1" x14ac:dyDescent="0.2">
      <c r="C1030" s="151"/>
    </row>
    <row r="1031" spans="3:3" ht="15.75" customHeight="1" x14ac:dyDescent="0.2">
      <c r="C1031" s="151"/>
    </row>
    <row r="1032" spans="3:3" ht="15.75" customHeight="1" x14ac:dyDescent="0.2">
      <c r="C1032" s="151"/>
    </row>
    <row r="1033" spans="3:3" ht="15.75" customHeight="1" x14ac:dyDescent="0.2">
      <c r="C1033" s="151"/>
    </row>
    <row r="1034" spans="3:3" ht="15.75" customHeight="1" x14ac:dyDescent="0.2">
      <c r="C1034" s="151"/>
    </row>
    <row r="1035" spans="3:3" ht="15.75" customHeight="1" x14ac:dyDescent="0.2">
      <c r="C1035" s="151"/>
    </row>
    <row r="1036" spans="3:3" ht="15.75" customHeight="1" x14ac:dyDescent="0.2">
      <c r="C1036" s="151"/>
    </row>
    <row r="1037" spans="3:3" ht="15.75" customHeight="1" x14ac:dyDescent="0.2">
      <c r="C1037" s="151"/>
    </row>
    <row r="1038" spans="3:3" ht="15.75" customHeight="1" x14ac:dyDescent="0.2">
      <c r="C1038" s="151"/>
    </row>
    <row r="1039" spans="3:3" ht="15.75" customHeight="1" x14ac:dyDescent="0.2">
      <c r="C1039" s="151"/>
    </row>
    <row r="1040" spans="3:3" ht="15.75" customHeight="1" x14ac:dyDescent="0.2">
      <c r="C1040" s="151"/>
    </row>
    <row r="1041" spans="3:3" ht="15.75" customHeight="1" x14ac:dyDescent="0.2">
      <c r="C1041" s="151"/>
    </row>
    <row r="1042" spans="3:3" ht="15.75" customHeight="1" x14ac:dyDescent="0.2">
      <c r="C1042" s="151"/>
    </row>
    <row r="1043" spans="3:3" ht="15.75" customHeight="1" x14ac:dyDescent="0.2">
      <c r="C1043" s="15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22" customWidth="1"/>
    <col min="2" max="2" width="60.7109375" style="146" customWidth="1"/>
    <col min="3" max="3" width="12.7109375" style="122" customWidth="1"/>
    <col min="4" max="5" width="14.7109375" style="37" customWidth="1"/>
    <col min="6" max="6" width="8.7109375" style="33" customWidth="1"/>
    <col min="7" max="25" width="8" style="33" customWidth="1"/>
    <col min="26" max="33" width="14.42578125" style="33" customWidth="1"/>
    <col min="34" max="16384" width="14.42578125" style="33"/>
  </cols>
  <sheetData>
    <row r="1" spans="1:25" ht="44.25" customHeight="1" x14ac:dyDescent="0.2">
      <c r="A1" s="231" t="s">
        <v>0</v>
      </c>
      <c r="B1" s="271"/>
      <c r="C1" s="231" t="s">
        <v>2</v>
      </c>
      <c r="D1" s="272"/>
      <c r="E1" s="231" t="s">
        <v>4</v>
      </c>
      <c r="F1" s="273"/>
    </row>
    <row r="2" spans="1:25" ht="50.1" customHeight="1" x14ac:dyDescent="0.2">
      <c r="A2" s="295" t="s">
        <v>2816</v>
      </c>
      <c r="B2" s="296"/>
      <c r="C2" s="296"/>
      <c r="D2" s="296"/>
      <c r="E2" s="296"/>
      <c r="F2" s="296"/>
      <c r="G2" s="29"/>
      <c r="H2" s="29"/>
      <c r="I2" s="29"/>
      <c r="J2" s="29"/>
      <c r="K2" s="29"/>
      <c r="L2" s="29"/>
      <c r="M2" s="29"/>
      <c r="N2" s="29"/>
      <c r="O2" s="29"/>
      <c r="P2" s="29"/>
      <c r="Q2" s="29"/>
      <c r="R2" s="29"/>
      <c r="S2" s="29"/>
      <c r="T2" s="29"/>
      <c r="U2" s="29"/>
      <c r="V2" s="29"/>
      <c r="W2" s="29"/>
      <c r="X2" s="29"/>
      <c r="Y2" s="29"/>
    </row>
    <row r="3" spans="1:25" s="155" customFormat="1" ht="48" x14ac:dyDescent="0.2">
      <c r="A3" s="269" t="s">
        <v>2817</v>
      </c>
      <c r="B3" s="270" t="s">
        <v>8</v>
      </c>
      <c r="C3" s="263" t="s">
        <v>9</v>
      </c>
      <c r="D3" s="270" t="s">
        <v>10</v>
      </c>
      <c r="E3" s="270" t="s">
        <v>11</v>
      </c>
      <c r="F3" s="34" t="s">
        <v>12</v>
      </c>
      <c r="G3" s="169"/>
      <c r="H3" s="169"/>
      <c r="I3" s="169"/>
      <c r="J3" s="169"/>
      <c r="K3" s="169"/>
      <c r="L3" s="169"/>
      <c r="M3" s="169"/>
      <c r="N3" s="169"/>
      <c r="O3" s="169"/>
      <c r="P3" s="169"/>
      <c r="Q3" s="169"/>
      <c r="R3" s="169"/>
      <c r="S3" s="169"/>
      <c r="T3" s="169"/>
      <c r="U3" s="169"/>
      <c r="V3" s="169"/>
      <c r="W3" s="169"/>
      <c r="X3" s="169"/>
      <c r="Y3" s="169"/>
    </row>
    <row r="4" spans="1:25" s="157" customFormat="1" ht="12" customHeight="1" x14ac:dyDescent="0.2">
      <c r="A4" s="190">
        <v>1</v>
      </c>
      <c r="B4" s="191">
        <v>2</v>
      </c>
      <c r="C4" s="192" t="s">
        <v>13</v>
      </c>
      <c r="D4" s="192">
        <v>4</v>
      </c>
      <c r="E4" s="195">
        <v>5</v>
      </c>
      <c r="F4" s="193">
        <v>6</v>
      </c>
      <c r="G4" s="156"/>
      <c r="H4" s="156"/>
      <c r="I4" s="156"/>
      <c r="J4" s="156"/>
      <c r="K4" s="156"/>
      <c r="L4" s="156"/>
      <c r="M4" s="156"/>
      <c r="N4" s="156"/>
      <c r="O4" s="156"/>
      <c r="P4" s="156"/>
      <c r="Q4" s="156"/>
      <c r="R4" s="156"/>
      <c r="S4" s="156"/>
      <c r="T4" s="156"/>
      <c r="U4" s="156"/>
      <c r="V4" s="156"/>
      <c r="W4" s="156"/>
      <c r="X4" s="156"/>
      <c r="Y4" s="156"/>
    </row>
    <row r="5" spans="1:25" ht="12.75" customHeight="1" x14ac:dyDescent="0.2">
      <c r="A5" s="43" t="s">
        <v>2121</v>
      </c>
      <c r="B5" s="123" t="s">
        <v>2818</v>
      </c>
      <c r="C5" s="119" t="s">
        <v>2121</v>
      </c>
      <c r="D5" s="45">
        <f t="shared" ref="D5:E5" si="0">D6+D10+D13+SUM(D17:D21)</f>
        <v>0</v>
      </c>
      <c r="E5" s="45">
        <f t="shared" si="0"/>
        <v>0</v>
      </c>
      <c r="F5" s="46" t="str">
        <f t="shared" ref="F5:F141" si="1">IF(D5&gt;0,IF(E5/D5&gt;=100,"&gt;&gt;100",E5/D5*100),"-")</f>
        <v>-</v>
      </c>
      <c r="G5" s="29"/>
      <c r="H5" s="29"/>
      <c r="I5" s="29"/>
      <c r="J5" s="29"/>
      <c r="K5" s="29"/>
      <c r="L5" s="29"/>
      <c r="M5" s="29"/>
      <c r="N5" s="29"/>
      <c r="O5" s="29"/>
      <c r="P5" s="29"/>
      <c r="Q5" s="29"/>
      <c r="R5" s="29"/>
      <c r="S5" s="29"/>
      <c r="T5" s="29"/>
      <c r="U5" s="29"/>
      <c r="V5" s="29"/>
      <c r="W5" s="29"/>
      <c r="X5" s="29"/>
      <c r="Y5" s="29"/>
    </row>
    <row r="6" spans="1:25" ht="24" x14ac:dyDescent="0.2">
      <c r="A6" s="44" t="s">
        <v>2123</v>
      </c>
      <c r="B6" s="164" t="s">
        <v>2819</v>
      </c>
      <c r="C6" s="120" t="s">
        <v>2123</v>
      </c>
      <c r="D6" s="47">
        <f t="shared" ref="D6:E6" si="2">SUM(D7:D9)</f>
        <v>0</v>
      </c>
      <c r="E6" s="47">
        <f t="shared" si="2"/>
        <v>0</v>
      </c>
      <c r="F6" s="32" t="str">
        <f t="shared" si="1"/>
        <v>-</v>
      </c>
      <c r="G6" s="29"/>
      <c r="H6" s="29"/>
      <c r="I6" s="29"/>
      <c r="J6" s="29"/>
      <c r="K6" s="29"/>
      <c r="L6" s="29"/>
      <c r="M6" s="29"/>
      <c r="N6" s="29"/>
      <c r="O6" s="29"/>
      <c r="P6" s="29"/>
      <c r="Q6" s="29"/>
      <c r="R6" s="29"/>
      <c r="S6" s="29"/>
      <c r="T6" s="29"/>
      <c r="U6" s="29"/>
      <c r="V6" s="29"/>
      <c r="W6" s="29"/>
      <c r="X6" s="29"/>
      <c r="Y6" s="29"/>
    </row>
    <row r="7" spans="1:25" ht="12.75" customHeight="1" x14ac:dyDescent="0.2">
      <c r="A7" s="44" t="s">
        <v>2820</v>
      </c>
      <c r="B7" s="51" t="s">
        <v>2821</v>
      </c>
      <c r="C7" s="120" t="s">
        <v>2820</v>
      </c>
      <c r="D7" s="175"/>
      <c r="E7" s="175"/>
      <c r="F7" s="32" t="str">
        <f t="shared" si="1"/>
        <v>-</v>
      </c>
      <c r="G7" s="29"/>
      <c r="H7" s="29"/>
      <c r="I7" s="29"/>
      <c r="J7" s="29"/>
      <c r="K7" s="29"/>
      <c r="L7" s="29"/>
      <c r="M7" s="29"/>
      <c r="N7" s="29"/>
      <c r="O7" s="29"/>
      <c r="P7" s="29"/>
      <c r="Q7" s="29"/>
      <c r="R7" s="29"/>
      <c r="S7" s="29"/>
      <c r="T7" s="29"/>
      <c r="U7" s="29"/>
      <c r="V7" s="29"/>
      <c r="W7" s="29"/>
      <c r="X7" s="29"/>
      <c r="Y7" s="29"/>
    </row>
    <row r="8" spans="1:25" ht="12.75" customHeight="1" x14ac:dyDescent="0.2">
      <c r="A8" s="44" t="s">
        <v>2822</v>
      </c>
      <c r="B8" s="51" t="s">
        <v>2823</v>
      </c>
      <c r="C8" s="120" t="s">
        <v>2822</v>
      </c>
      <c r="D8" s="175"/>
      <c r="E8" s="175"/>
      <c r="F8" s="32" t="str">
        <f t="shared" si="1"/>
        <v>-</v>
      </c>
      <c r="G8" s="29"/>
      <c r="H8" s="29"/>
      <c r="I8" s="29"/>
      <c r="J8" s="29"/>
      <c r="K8" s="29"/>
      <c r="L8" s="29"/>
      <c r="M8" s="29"/>
      <c r="N8" s="29"/>
      <c r="O8" s="29"/>
      <c r="P8" s="29"/>
      <c r="Q8" s="29"/>
      <c r="R8" s="29"/>
      <c r="S8" s="29"/>
      <c r="T8" s="29"/>
      <c r="U8" s="29"/>
      <c r="V8" s="29"/>
      <c r="W8" s="29"/>
      <c r="X8" s="29"/>
      <c r="Y8" s="29"/>
    </row>
    <row r="9" spans="1:25" ht="12.75" customHeight="1" x14ac:dyDescent="0.2">
      <c r="A9" s="44" t="s">
        <v>2824</v>
      </c>
      <c r="B9" s="51" t="s">
        <v>2825</v>
      </c>
      <c r="C9" s="120" t="s">
        <v>2824</v>
      </c>
      <c r="D9" s="175"/>
      <c r="E9" s="175"/>
      <c r="F9" s="32" t="str">
        <f t="shared" si="1"/>
        <v>-</v>
      </c>
      <c r="G9" s="29"/>
      <c r="H9" s="29"/>
      <c r="I9" s="29"/>
      <c r="J9" s="29"/>
      <c r="K9" s="29"/>
      <c r="L9" s="29"/>
      <c r="M9" s="29"/>
      <c r="N9" s="29"/>
      <c r="O9" s="29"/>
      <c r="P9" s="29"/>
      <c r="Q9" s="29"/>
      <c r="R9" s="29"/>
      <c r="S9" s="29"/>
      <c r="T9" s="29"/>
      <c r="U9" s="29"/>
      <c r="V9" s="29"/>
      <c r="W9" s="29"/>
      <c r="X9" s="29"/>
      <c r="Y9" s="29"/>
    </row>
    <row r="10" spans="1:25" ht="12.75" customHeight="1" x14ac:dyDescent="0.2">
      <c r="A10" s="44" t="s">
        <v>2125</v>
      </c>
      <c r="B10" s="51" t="s">
        <v>2826</v>
      </c>
      <c r="C10" s="120" t="s">
        <v>2125</v>
      </c>
      <c r="D10" s="47">
        <f t="shared" ref="D10:E10" si="3">SUM(D11:D12)</f>
        <v>0</v>
      </c>
      <c r="E10" s="47">
        <f t="shared" si="3"/>
        <v>0</v>
      </c>
      <c r="F10" s="32" t="str">
        <f t="shared" si="1"/>
        <v>-</v>
      </c>
      <c r="G10" s="29"/>
      <c r="H10" s="29"/>
      <c r="I10" s="29"/>
      <c r="J10" s="29"/>
      <c r="K10" s="29"/>
      <c r="L10" s="29"/>
      <c r="M10" s="29"/>
      <c r="N10" s="29"/>
      <c r="O10" s="29"/>
      <c r="P10" s="29"/>
      <c r="Q10" s="29"/>
      <c r="R10" s="29"/>
      <c r="S10" s="29"/>
      <c r="T10" s="29"/>
      <c r="U10" s="29"/>
      <c r="V10" s="29"/>
      <c r="W10" s="29"/>
      <c r="X10" s="29"/>
      <c r="Y10" s="29"/>
    </row>
    <row r="11" spans="1:25" ht="12.75" customHeight="1" x14ac:dyDescent="0.2">
      <c r="A11" s="44" t="s">
        <v>2827</v>
      </c>
      <c r="B11" s="51" t="s">
        <v>2828</v>
      </c>
      <c r="C11" s="120" t="s">
        <v>2827</v>
      </c>
      <c r="D11" s="175"/>
      <c r="E11" s="175"/>
      <c r="F11" s="32" t="str">
        <f t="shared" si="1"/>
        <v>-</v>
      </c>
      <c r="G11" s="29"/>
      <c r="H11" s="29"/>
      <c r="I11" s="29"/>
      <c r="J11" s="29"/>
      <c r="K11" s="29"/>
      <c r="L11" s="29"/>
      <c r="M11" s="29"/>
      <c r="N11" s="29"/>
      <c r="O11" s="29"/>
      <c r="P11" s="29"/>
      <c r="Q11" s="29"/>
      <c r="R11" s="29"/>
      <c r="S11" s="29"/>
      <c r="T11" s="29"/>
      <c r="U11" s="29"/>
      <c r="V11" s="29"/>
      <c r="W11" s="29"/>
      <c r="X11" s="29"/>
      <c r="Y11" s="29"/>
    </row>
    <row r="12" spans="1:25" ht="12.75" customHeight="1" x14ac:dyDescent="0.2">
      <c r="A12" s="44" t="s">
        <v>2829</v>
      </c>
      <c r="B12" s="51" t="s">
        <v>2830</v>
      </c>
      <c r="C12" s="120" t="s">
        <v>2829</v>
      </c>
      <c r="D12" s="175"/>
      <c r="E12" s="175"/>
      <c r="F12" s="32" t="str">
        <f t="shared" si="1"/>
        <v>-</v>
      </c>
      <c r="G12" s="29"/>
      <c r="H12" s="29"/>
      <c r="I12" s="29"/>
      <c r="J12" s="29"/>
      <c r="K12" s="29"/>
      <c r="L12" s="29"/>
      <c r="M12" s="29"/>
      <c r="N12" s="29"/>
      <c r="O12" s="29"/>
      <c r="P12" s="29"/>
      <c r="Q12" s="29"/>
      <c r="R12" s="29"/>
      <c r="S12" s="29"/>
      <c r="T12" s="29"/>
      <c r="U12" s="29"/>
      <c r="V12" s="29"/>
      <c r="W12" s="29"/>
      <c r="X12" s="29"/>
      <c r="Y12" s="29"/>
    </row>
    <row r="13" spans="1:25" ht="12.75" customHeight="1" x14ac:dyDescent="0.2">
      <c r="A13" s="44" t="s">
        <v>2831</v>
      </c>
      <c r="B13" s="51" t="s">
        <v>2832</v>
      </c>
      <c r="C13" s="120" t="s">
        <v>2831</v>
      </c>
      <c r="D13" s="47">
        <f t="shared" ref="D13:E13" si="4">SUM(D14:D16)</f>
        <v>0</v>
      </c>
      <c r="E13" s="47">
        <f t="shared" si="4"/>
        <v>0</v>
      </c>
      <c r="F13" s="32" t="str">
        <f t="shared" si="1"/>
        <v>-</v>
      </c>
      <c r="G13" s="29"/>
      <c r="H13" s="29"/>
      <c r="I13" s="29"/>
      <c r="J13" s="29"/>
      <c r="K13" s="29"/>
      <c r="L13" s="29"/>
      <c r="M13" s="29"/>
      <c r="N13" s="29"/>
      <c r="O13" s="29"/>
      <c r="P13" s="29"/>
      <c r="Q13" s="29"/>
      <c r="R13" s="29"/>
      <c r="S13" s="29"/>
      <c r="T13" s="29"/>
      <c r="U13" s="29"/>
      <c r="V13" s="29"/>
      <c r="W13" s="29"/>
      <c r="X13" s="29"/>
      <c r="Y13" s="29"/>
    </row>
    <row r="14" spans="1:25" ht="12.75" customHeight="1" x14ac:dyDescent="0.2">
      <c r="A14" s="44" t="s">
        <v>2833</v>
      </c>
      <c r="B14" s="51" t="s">
        <v>2834</v>
      </c>
      <c r="C14" s="120" t="s">
        <v>2833</v>
      </c>
      <c r="D14" s="175"/>
      <c r="E14" s="175"/>
      <c r="F14" s="32" t="str">
        <f t="shared" si="1"/>
        <v>-</v>
      </c>
      <c r="G14" s="29"/>
      <c r="H14" s="29"/>
      <c r="I14" s="29"/>
      <c r="J14" s="29"/>
      <c r="K14" s="29"/>
      <c r="L14" s="29"/>
      <c r="M14" s="29"/>
      <c r="N14" s="29"/>
      <c r="O14" s="29"/>
      <c r="P14" s="29"/>
      <c r="Q14" s="29"/>
      <c r="R14" s="29"/>
      <c r="S14" s="29"/>
      <c r="T14" s="29"/>
      <c r="U14" s="29"/>
      <c r="V14" s="29"/>
      <c r="W14" s="29"/>
      <c r="X14" s="29"/>
      <c r="Y14" s="29"/>
    </row>
    <row r="15" spans="1:25" ht="12.75" customHeight="1" x14ac:dyDescent="0.2">
      <c r="A15" s="44" t="s">
        <v>2835</v>
      </c>
      <c r="B15" s="51" t="s">
        <v>2836</v>
      </c>
      <c r="C15" s="120" t="s">
        <v>2835</v>
      </c>
      <c r="D15" s="175"/>
      <c r="E15" s="175"/>
      <c r="F15" s="32" t="str">
        <f t="shared" si="1"/>
        <v>-</v>
      </c>
      <c r="G15" s="29"/>
      <c r="H15" s="29"/>
      <c r="I15" s="29"/>
      <c r="J15" s="29"/>
      <c r="K15" s="29"/>
      <c r="L15" s="29"/>
      <c r="M15" s="29"/>
      <c r="N15" s="29"/>
      <c r="O15" s="29"/>
      <c r="P15" s="29"/>
      <c r="Q15" s="29"/>
      <c r="R15" s="29"/>
      <c r="S15" s="29"/>
      <c r="T15" s="29"/>
      <c r="U15" s="29"/>
      <c r="V15" s="29"/>
      <c r="W15" s="29"/>
      <c r="X15" s="29"/>
      <c r="Y15" s="29"/>
    </row>
    <row r="16" spans="1:25" ht="12.75" customHeight="1" x14ac:dyDescent="0.2">
      <c r="A16" s="44" t="s">
        <v>2837</v>
      </c>
      <c r="B16" s="51" t="s">
        <v>2838</v>
      </c>
      <c r="C16" s="120" t="s">
        <v>2837</v>
      </c>
      <c r="D16" s="175"/>
      <c r="E16" s="175"/>
      <c r="F16" s="32" t="str">
        <f t="shared" si="1"/>
        <v>-</v>
      </c>
      <c r="G16" s="29"/>
      <c r="H16" s="29"/>
      <c r="I16" s="29"/>
      <c r="J16" s="29"/>
      <c r="K16" s="29"/>
      <c r="L16" s="29"/>
      <c r="M16" s="29"/>
      <c r="N16" s="29"/>
      <c r="O16" s="29"/>
      <c r="P16" s="29"/>
      <c r="Q16" s="29"/>
      <c r="R16" s="29"/>
      <c r="S16" s="29"/>
      <c r="T16" s="29"/>
      <c r="U16" s="29"/>
      <c r="V16" s="29"/>
      <c r="W16" s="29"/>
      <c r="X16" s="29"/>
      <c r="Y16" s="29"/>
    </row>
    <row r="17" spans="1:25" ht="12.75" customHeight="1" x14ac:dyDescent="0.2">
      <c r="A17" s="44" t="s">
        <v>2839</v>
      </c>
      <c r="B17" s="51" t="s">
        <v>2840</v>
      </c>
      <c r="C17" s="120" t="s">
        <v>2839</v>
      </c>
      <c r="D17" s="175"/>
      <c r="E17" s="175"/>
      <c r="F17" s="32" t="str">
        <f t="shared" si="1"/>
        <v>-</v>
      </c>
      <c r="G17" s="29"/>
      <c r="H17" s="29"/>
      <c r="I17" s="29"/>
      <c r="J17" s="29"/>
      <c r="K17" s="29"/>
      <c r="L17" s="29"/>
      <c r="M17" s="29"/>
      <c r="N17" s="29"/>
      <c r="O17" s="29"/>
      <c r="P17" s="29"/>
      <c r="Q17" s="29"/>
      <c r="R17" s="29"/>
      <c r="S17" s="29"/>
      <c r="T17" s="29"/>
      <c r="U17" s="29"/>
      <c r="V17" s="29"/>
      <c r="W17" s="29"/>
      <c r="X17" s="29"/>
      <c r="Y17" s="29"/>
    </row>
    <row r="18" spans="1:25" ht="12.75" customHeight="1" x14ac:dyDescent="0.2">
      <c r="A18" s="44" t="s">
        <v>2841</v>
      </c>
      <c r="B18" s="51" t="s">
        <v>2842</v>
      </c>
      <c r="C18" s="120" t="s">
        <v>2841</v>
      </c>
      <c r="D18" s="175"/>
      <c r="E18" s="175"/>
      <c r="F18" s="32" t="str">
        <f t="shared" si="1"/>
        <v>-</v>
      </c>
      <c r="G18" s="29"/>
      <c r="H18" s="29"/>
      <c r="I18" s="29"/>
      <c r="J18" s="29"/>
      <c r="K18" s="29"/>
      <c r="L18" s="29"/>
      <c r="M18" s="29"/>
      <c r="N18" s="29"/>
      <c r="O18" s="29"/>
      <c r="P18" s="29"/>
      <c r="Q18" s="29"/>
      <c r="R18" s="29"/>
      <c r="S18" s="29"/>
      <c r="T18" s="29"/>
      <c r="U18" s="29"/>
      <c r="V18" s="29"/>
      <c r="W18" s="29"/>
      <c r="X18" s="29"/>
      <c r="Y18" s="29"/>
    </row>
    <row r="19" spans="1:25" ht="12.75" customHeight="1" x14ac:dyDescent="0.2">
      <c r="A19" s="44" t="s">
        <v>2843</v>
      </c>
      <c r="B19" s="51" t="s">
        <v>2844</v>
      </c>
      <c r="C19" s="120" t="s">
        <v>2843</v>
      </c>
      <c r="D19" s="175"/>
      <c r="E19" s="175"/>
      <c r="F19" s="32" t="str">
        <f t="shared" si="1"/>
        <v>-</v>
      </c>
      <c r="G19" s="29"/>
      <c r="H19" s="29"/>
      <c r="I19" s="29"/>
      <c r="J19" s="29"/>
      <c r="K19" s="29"/>
      <c r="L19" s="29"/>
      <c r="M19" s="29"/>
      <c r="N19" s="29"/>
      <c r="O19" s="29"/>
      <c r="P19" s="29"/>
      <c r="Q19" s="29"/>
      <c r="R19" s="29"/>
      <c r="S19" s="29"/>
      <c r="T19" s="29"/>
      <c r="U19" s="29"/>
      <c r="V19" s="29"/>
      <c r="W19" s="29"/>
      <c r="X19" s="29"/>
      <c r="Y19" s="29"/>
    </row>
    <row r="20" spans="1:25" ht="12.75" customHeight="1" x14ac:dyDescent="0.2">
      <c r="A20" s="44" t="s">
        <v>2845</v>
      </c>
      <c r="B20" s="51" t="s">
        <v>2846</v>
      </c>
      <c r="C20" s="120" t="s">
        <v>2845</v>
      </c>
      <c r="D20" s="175"/>
      <c r="E20" s="175"/>
      <c r="F20" s="32" t="str">
        <f t="shared" si="1"/>
        <v>-</v>
      </c>
      <c r="G20" s="29"/>
      <c r="H20" s="29"/>
      <c r="I20" s="29"/>
      <c r="J20" s="29"/>
      <c r="K20" s="29"/>
      <c r="L20" s="29"/>
      <c r="M20" s="29"/>
      <c r="N20" s="29"/>
      <c r="O20" s="29"/>
      <c r="P20" s="29"/>
      <c r="Q20" s="29"/>
      <c r="R20" s="29"/>
      <c r="S20" s="29"/>
      <c r="T20" s="29"/>
      <c r="U20" s="29"/>
      <c r="V20" s="29"/>
      <c r="W20" s="29"/>
      <c r="X20" s="29"/>
      <c r="Y20" s="29"/>
    </row>
    <row r="21" spans="1:25" ht="12.75" customHeight="1" x14ac:dyDescent="0.2">
      <c r="A21" s="44" t="s">
        <v>2847</v>
      </c>
      <c r="B21" s="51" t="s">
        <v>2848</v>
      </c>
      <c r="C21" s="120" t="s">
        <v>2847</v>
      </c>
      <c r="D21" s="175"/>
      <c r="E21" s="175"/>
      <c r="F21" s="32" t="str">
        <f t="shared" si="1"/>
        <v>-</v>
      </c>
      <c r="G21" s="29"/>
      <c r="H21" s="29"/>
      <c r="I21" s="29"/>
      <c r="J21" s="29"/>
      <c r="K21" s="29"/>
      <c r="L21" s="29"/>
      <c r="M21" s="29"/>
      <c r="N21" s="29"/>
      <c r="O21" s="29"/>
      <c r="P21" s="29"/>
      <c r="Q21" s="29"/>
      <c r="R21" s="29"/>
      <c r="S21" s="29"/>
      <c r="T21" s="29"/>
      <c r="U21" s="29"/>
      <c r="V21" s="29"/>
      <c r="W21" s="29"/>
      <c r="X21" s="29"/>
      <c r="Y21" s="29"/>
    </row>
    <row r="22" spans="1:25" ht="12.75" customHeight="1" x14ac:dyDescent="0.2">
      <c r="A22" s="44" t="s">
        <v>2129</v>
      </c>
      <c r="B22" s="51" t="s">
        <v>2849</v>
      </c>
      <c r="C22" s="120" t="s">
        <v>2129</v>
      </c>
      <c r="D22" s="47">
        <f t="shared" ref="D22:E22" si="5">SUM(D23:D27)</f>
        <v>0</v>
      </c>
      <c r="E22" s="47">
        <f t="shared" si="5"/>
        <v>0</v>
      </c>
      <c r="F22" s="32" t="str">
        <f t="shared" si="1"/>
        <v>-</v>
      </c>
      <c r="G22" s="29"/>
      <c r="H22" s="29"/>
      <c r="I22" s="29"/>
      <c r="J22" s="29"/>
      <c r="K22" s="29"/>
      <c r="L22" s="29"/>
      <c r="M22" s="29"/>
      <c r="N22" s="29"/>
      <c r="O22" s="29"/>
      <c r="P22" s="29"/>
      <c r="Q22" s="29"/>
      <c r="R22" s="29"/>
      <c r="S22" s="29"/>
      <c r="T22" s="29"/>
      <c r="U22" s="29"/>
      <c r="V22" s="29"/>
      <c r="W22" s="29"/>
      <c r="X22" s="29"/>
      <c r="Y22" s="29"/>
    </row>
    <row r="23" spans="1:25" ht="12.75" customHeight="1" x14ac:dyDescent="0.2">
      <c r="A23" s="44" t="s">
        <v>2850</v>
      </c>
      <c r="B23" s="51" t="s">
        <v>2851</v>
      </c>
      <c r="C23" s="120" t="s">
        <v>2850</v>
      </c>
      <c r="D23" s="175"/>
      <c r="E23" s="175"/>
      <c r="F23" s="32" t="str">
        <f t="shared" si="1"/>
        <v>-</v>
      </c>
      <c r="G23" s="29"/>
      <c r="H23" s="29"/>
      <c r="I23" s="29"/>
      <c r="J23" s="29"/>
      <c r="K23" s="29"/>
      <c r="L23" s="29"/>
      <c r="M23" s="29"/>
      <c r="N23" s="29"/>
      <c r="O23" s="29"/>
      <c r="P23" s="29"/>
      <c r="Q23" s="29"/>
      <c r="R23" s="29"/>
      <c r="S23" s="29"/>
      <c r="T23" s="29"/>
      <c r="U23" s="29"/>
      <c r="V23" s="29"/>
      <c r="W23" s="29"/>
      <c r="X23" s="29"/>
      <c r="Y23" s="29"/>
    </row>
    <row r="24" spans="1:25" ht="12.75" customHeight="1" x14ac:dyDescent="0.2">
      <c r="A24" s="44" t="s">
        <v>2852</v>
      </c>
      <c r="B24" s="51" t="s">
        <v>2853</v>
      </c>
      <c r="C24" s="120" t="s">
        <v>2852</v>
      </c>
      <c r="D24" s="175"/>
      <c r="E24" s="175"/>
      <c r="F24" s="32" t="str">
        <f t="shared" si="1"/>
        <v>-</v>
      </c>
      <c r="G24" s="29"/>
      <c r="H24" s="29"/>
      <c r="I24" s="29"/>
      <c r="J24" s="29"/>
      <c r="K24" s="29"/>
      <c r="L24" s="29"/>
      <c r="M24" s="29"/>
      <c r="N24" s="29"/>
      <c r="O24" s="29"/>
      <c r="P24" s="29"/>
      <c r="Q24" s="29"/>
      <c r="R24" s="29"/>
      <c r="S24" s="29"/>
      <c r="T24" s="29"/>
      <c r="U24" s="29"/>
      <c r="V24" s="29"/>
      <c r="W24" s="29"/>
      <c r="X24" s="29"/>
      <c r="Y24" s="29"/>
    </row>
    <row r="25" spans="1:25" ht="12.75" customHeight="1" x14ac:dyDescent="0.2">
      <c r="A25" s="44" t="s">
        <v>2854</v>
      </c>
      <c r="B25" s="51" t="s">
        <v>2855</v>
      </c>
      <c r="C25" s="120" t="s">
        <v>2854</v>
      </c>
      <c r="D25" s="175"/>
      <c r="E25" s="175"/>
      <c r="F25" s="32" t="str">
        <f t="shared" si="1"/>
        <v>-</v>
      </c>
      <c r="G25" s="29"/>
      <c r="H25" s="29"/>
      <c r="I25" s="29"/>
      <c r="J25" s="29"/>
      <c r="K25" s="29"/>
      <c r="L25" s="29"/>
      <c r="M25" s="29"/>
      <c r="N25" s="29"/>
      <c r="O25" s="29"/>
      <c r="P25" s="29"/>
      <c r="Q25" s="29"/>
      <c r="R25" s="29"/>
      <c r="S25" s="29"/>
      <c r="T25" s="29"/>
      <c r="U25" s="29"/>
      <c r="V25" s="29"/>
      <c r="W25" s="29"/>
      <c r="X25" s="29"/>
      <c r="Y25" s="29"/>
    </row>
    <row r="26" spans="1:25" ht="12.75" customHeight="1" x14ac:dyDescent="0.2">
      <c r="A26" s="44" t="s">
        <v>2856</v>
      </c>
      <c r="B26" s="51" t="s">
        <v>2857</v>
      </c>
      <c r="C26" s="120" t="s">
        <v>2856</v>
      </c>
      <c r="D26" s="175"/>
      <c r="E26" s="175"/>
      <c r="F26" s="32" t="str">
        <f t="shared" si="1"/>
        <v>-</v>
      </c>
      <c r="G26" s="29"/>
      <c r="H26" s="29"/>
      <c r="I26" s="29"/>
      <c r="J26" s="29"/>
      <c r="K26" s="29"/>
      <c r="L26" s="29"/>
      <c r="M26" s="29"/>
      <c r="N26" s="29"/>
      <c r="O26" s="29"/>
      <c r="P26" s="29"/>
      <c r="Q26" s="29"/>
      <c r="R26" s="29"/>
      <c r="S26" s="29"/>
      <c r="T26" s="29"/>
      <c r="U26" s="29"/>
      <c r="V26" s="29"/>
      <c r="W26" s="29"/>
      <c r="X26" s="29"/>
      <c r="Y26" s="29"/>
    </row>
    <row r="27" spans="1:25" ht="12.75" customHeight="1" x14ac:dyDescent="0.2">
      <c r="A27" s="44" t="s">
        <v>2858</v>
      </c>
      <c r="B27" s="51" t="s">
        <v>2859</v>
      </c>
      <c r="C27" s="120" t="s">
        <v>2858</v>
      </c>
      <c r="D27" s="175"/>
      <c r="E27" s="175"/>
      <c r="F27" s="32" t="str">
        <f t="shared" si="1"/>
        <v>-</v>
      </c>
      <c r="G27" s="29"/>
      <c r="H27" s="29"/>
      <c r="I27" s="29"/>
      <c r="J27" s="29"/>
      <c r="K27" s="29"/>
      <c r="L27" s="29"/>
      <c r="M27" s="29"/>
      <c r="N27" s="29"/>
      <c r="O27" s="29"/>
      <c r="P27" s="29"/>
      <c r="Q27" s="29"/>
      <c r="R27" s="29"/>
      <c r="S27" s="29"/>
      <c r="T27" s="29"/>
      <c r="U27" s="29"/>
      <c r="V27" s="29"/>
      <c r="W27" s="29"/>
      <c r="X27" s="29"/>
      <c r="Y27" s="29"/>
    </row>
    <row r="28" spans="1:25" ht="12.75" customHeight="1" x14ac:dyDescent="0.2">
      <c r="A28" s="44" t="s">
        <v>2184</v>
      </c>
      <c r="B28" s="51" t="s">
        <v>2860</v>
      </c>
      <c r="C28" s="120" t="s">
        <v>2184</v>
      </c>
      <c r="D28" s="47">
        <f t="shared" ref="D28:E28" si="6">SUM(D29:D34)</f>
        <v>0</v>
      </c>
      <c r="E28" s="47">
        <f t="shared" si="6"/>
        <v>0</v>
      </c>
      <c r="F28" s="32" t="str">
        <f t="shared" si="1"/>
        <v>-</v>
      </c>
      <c r="G28" s="29"/>
      <c r="H28" s="29"/>
      <c r="I28" s="29"/>
      <c r="J28" s="29"/>
      <c r="K28" s="29"/>
      <c r="L28" s="29"/>
      <c r="M28" s="29"/>
      <c r="N28" s="29"/>
      <c r="O28" s="29"/>
      <c r="P28" s="29"/>
      <c r="Q28" s="29"/>
      <c r="R28" s="29"/>
      <c r="S28" s="29"/>
      <c r="T28" s="29"/>
      <c r="U28" s="29"/>
      <c r="V28" s="29"/>
      <c r="W28" s="29"/>
      <c r="X28" s="29"/>
      <c r="Y28" s="29"/>
    </row>
    <row r="29" spans="1:25" ht="12.75" customHeight="1" x14ac:dyDescent="0.2">
      <c r="A29" s="44" t="s">
        <v>2861</v>
      </c>
      <c r="B29" s="51" t="s">
        <v>2862</v>
      </c>
      <c r="C29" s="120" t="s">
        <v>2861</v>
      </c>
      <c r="D29" s="175"/>
      <c r="E29" s="175"/>
      <c r="F29" s="32" t="str">
        <f t="shared" si="1"/>
        <v>-</v>
      </c>
      <c r="G29" s="29"/>
      <c r="H29" s="29"/>
      <c r="I29" s="29"/>
      <c r="J29" s="29"/>
      <c r="K29" s="29"/>
      <c r="L29" s="29"/>
      <c r="M29" s="29"/>
      <c r="N29" s="29"/>
      <c r="O29" s="29"/>
      <c r="P29" s="29"/>
      <c r="Q29" s="29"/>
      <c r="R29" s="29"/>
      <c r="S29" s="29"/>
      <c r="T29" s="29"/>
      <c r="U29" s="29"/>
      <c r="V29" s="29"/>
      <c r="W29" s="29"/>
      <c r="X29" s="29"/>
      <c r="Y29" s="29"/>
    </row>
    <row r="30" spans="1:25" ht="12.75" customHeight="1" x14ac:dyDescent="0.2">
      <c r="A30" s="44" t="s">
        <v>2863</v>
      </c>
      <c r="B30" s="51" t="s">
        <v>2864</v>
      </c>
      <c r="C30" s="120" t="s">
        <v>2863</v>
      </c>
      <c r="D30" s="175"/>
      <c r="E30" s="175"/>
      <c r="F30" s="32" t="str">
        <f t="shared" si="1"/>
        <v>-</v>
      </c>
      <c r="G30" s="29"/>
      <c r="H30" s="29"/>
      <c r="I30" s="29"/>
      <c r="J30" s="29"/>
      <c r="K30" s="29"/>
      <c r="L30" s="29"/>
      <c r="M30" s="29"/>
      <c r="N30" s="29"/>
      <c r="O30" s="29"/>
      <c r="P30" s="29"/>
      <c r="Q30" s="29"/>
      <c r="R30" s="29"/>
      <c r="S30" s="29"/>
      <c r="T30" s="29"/>
      <c r="U30" s="29"/>
      <c r="V30" s="29"/>
      <c r="W30" s="29"/>
      <c r="X30" s="29"/>
      <c r="Y30" s="29"/>
    </row>
    <row r="31" spans="1:25" ht="12.75" customHeight="1" x14ac:dyDescent="0.2">
      <c r="A31" s="44" t="s">
        <v>2865</v>
      </c>
      <c r="B31" s="51" t="s">
        <v>2866</v>
      </c>
      <c r="C31" s="120" t="s">
        <v>2865</v>
      </c>
      <c r="D31" s="175"/>
      <c r="E31" s="175"/>
      <c r="F31" s="32" t="str">
        <f t="shared" si="1"/>
        <v>-</v>
      </c>
      <c r="G31" s="29"/>
      <c r="H31" s="29"/>
      <c r="I31" s="29"/>
      <c r="J31" s="29"/>
      <c r="K31" s="29"/>
      <c r="L31" s="29"/>
      <c r="M31" s="29"/>
      <c r="N31" s="29"/>
      <c r="O31" s="29"/>
      <c r="P31" s="29"/>
      <c r="Q31" s="29"/>
      <c r="R31" s="29"/>
      <c r="S31" s="29"/>
      <c r="T31" s="29"/>
      <c r="U31" s="29"/>
      <c r="V31" s="29"/>
      <c r="W31" s="29"/>
      <c r="X31" s="29"/>
      <c r="Y31" s="29"/>
    </row>
    <row r="32" spans="1:25" ht="12.75" customHeight="1" x14ac:dyDescent="0.2">
      <c r="A32" s="44" t="s">
        <v>2867</v>
      </c>
      <c r="B32" s="51" t="s">
        <v>2868</v>
      </c>
      <c r="C32" s="120" t="s">
        <v>2867</v>
      </c>
      <c r="D32" s="175"/>
      <c r="E32" s="175"/>
      <c r="F32" s="32" t="str">
        <f t="shared" si="1"/>
        <v>-</v>
      </c>
      <c r="G32" s="29"/>
      <c r="H32" s="29"/>
      <c r="I32" s="29"/>
      <c r="J32" s="29"/>
      <c r="K32" s="29"/>
      <c r="L32" s="29"/>
      <c r="M32" s="29"/>
      <c r="N32" s="29"/>
      <c r="O32" s="29"/>
      <c r="P32" s="29"/>
      <c r="Q32" s="29"/>
      <c r="R32" s="29"/>
      <c r="S32" s="29"/>
      <c r="T32" s="29"/>
      <c r="U32" s="29"/>
      <c r="V32" s="29"/>
      <c r="W32" s="29"/>
      <c r="X32" s="29"/>
      <c r="Y32" s="29"/>
    </row>
    <row r="33" spans="1:25" ht="12.75" customHeight="1" x14ac:dyDescent="0.2">
      <c r="A33" s="44" t="s">
        <v>2869</v>
      </c>
      <c r="B33" s="51" t="s">
        <v>2870</v>
      </c>
      <c r="C33" s="120" t="s">
        <v>2869</v>
      </c>
      <c r="D33" s="175"/>
      <c r="E33" s="175"/>
      <c r="F33" s="32" t="str">
        <f t="shared" si="1"/>
        <v>-</v>
      </c>
      <c r="G33" s="29"/>
      <c r="H33" s="29"/>
      <c r="I33" s="29"/>
      <c r="J33" s="29"/>
      <c r="K33" s="29"/>
      <c r="L33" s="29"/>
      <c r="M33" s="29"/>
      <c r="N33" s="29"/>
      <c r="O33" s="29"/>
      <c r="P33" s="29"/>
      <c r="Q33" s="29"/>
      <c r="R33" s="29"/>
      <c r="S33" s="29"/>
      <c r="T33" s="29"/>
      <c r="U33" s="29"/>
      <c r="V33" s="29"/>
      <c r="W33" s="29"/>
      <c r="X33" s="29"/>
      <c r="Y33" s="29"/>
    </row>
    <row r="34" spans="1:25" ht="12.75" customHeight="1" x14ac:dyDescent="0.2">
      <c r="A34" s="44" t="s">
        <v>2871</v>
      </c>
      <c r="B34" s="51" t="s">
        <v>2872</v>
      </c>
      <c r="C34" s="120" t="s">
        <v>2871</v>
      </c>
      <c r="D34" s="175"/>
      <c r="E34" s="175"/>
      <c r="F34" s="32" t="str">
        <f t="shared" si="1"/>
        <v>-</v>
      </c>
      <c r="G34" s="29"/>
      <c r="H34" s="29"/>
      <c r="I34" s="29"/>
      <c r="J34" s="29"/>
      <c r="K34" s="29"/>
      <c r="L34" s="29"/>
      <c r="M34" s="29"/>
      <c r="N34" s="29"/>
      <c r="O34" s="29"/>
      <c r="P34" s="29"/>
      <c r="Q34" s="29"/>
      <c r="R34" s="29"/>
      <c r="S34" s="29"/>
      <c r="T34" s="29"/>
      <c r="U34" s="29"/>
      <c r="V34" s="29"/>
      <c r="W34" s="29"/>
      <c r="X34" s="29"/>
      <c r="Y34" s="29"/>
    </row>
    <row r="35" spans="1:25" ht="12.75" customHeight="1" x14ac:dyDescent="0.2">
      <c r="A35" s="44" t="s">
        <v>2186</v>
      </c>
      <c r="B35" s="51" t="s">
        <v>2873</v>
      </c>
      <c r="C35" s="120" t="s">
        <v>2186</v>
      </c>
      <c r="D35" s="47">
        <f t="shared" ref="D35:E35" si="7">D36+D39+D43+D50+D54+D60+D61+D66+D74</f>
        <v>0</v>
      </c>
      <c r="E35" s="47">
        <f t="shared" si="7"/>
        <v>0</v>
      </c>
      <c r="F35" s="32" t="str">
        <f t="shared" si="1"/>
        <v>-</v>
      </c>
      <c r="G35" s="29"/>
      <c r="H35" s="29"/>
      <c r="I35" s="29"/>
      <c r="J35" s="29"/>
      <c r="K35" s="29"/>
      <c r="L35" s="29"/>
      <c r="M35" s="29"/>
      <c r="N35" s="29"/>
      <c r="O35" s="29"/>
      <c r="P35" s="29"/>
      <c r="Q35" s="29"/>
      <c r="R35" s="29"/>
      <c r="S35" s="29"/>
      <c r="T35" s="29"/>
      <c r="U35" s="29"/>
      <c r="V35" s="29"/>
      <c r="W35" s="29"/>
      <c r="X35" s="29"/>
      <c r="Y35" s="29"/>
    </row>
    <row r="36" spans="1:25" ht="12.75" customHeight="1" x14ac:dyDescent="0.2">
      <c r="A36" s="44" t="s">
        <v>2188</v>
      </c>
      <c r="B36" s="51" t="s">
        <v>2874</v>
      </c>
      <c r="C36" s="120" t="s">
        <v>2188</v>
      </c>
      <c r="D36" s="47">
        <f t="shared" ref="D36:E36" si="8">SUM(D37:D38)</f>
        <v>0</v>
      </c>
      <c r="E36" s="47">
        <f t="shared" si="8"/>
        <v>0</v>
      </c>
      <c r="F36" s="32" t="str">
        <f t="shared" si="1"/>
        <v>-</v>
      </c>
      <c r="G36" s="29"/>
      <c r="H36" s="29"/>
      <c r="I36" s="29"/>
      <c r="J36" s="29"/>
      <c r="K36" s="29"/>
      <c r="L36" s="29"/>
      <c r="M36" s="29"/>
      <c r="N36" s="29"/>
      <c r="O36" s="29"/>
      <c r="P36" s="29"/>
      <c r="Q36" s="29"/>
      <c r="R36" s="29"/>
      <c r="S36" s="29"/>
      <c r="T36" s="29"/>
      <c r="U36" s="29"/>
      <c r="V36" s="29"/>
      <c r="W36" s="29"/>
      <c r="X36" s="29"/>
      <c r="Y36" s="29"/>
    </row>
    <row r="37" spans="1:25" ht="12.75" customHeight="1" x14ac:dyDescent="0.2">
      <c r="A37" s="44" t="s">
        <v>2875</v>
      </c>
      <c r="B37" s="51" t="s">
        <v>2876</v>
      </c>
      <c r="C37" s="120" t="s">
        <v>2875</v>
      </c>
      <c r="D37" s="175"/>
      <c r="E37" s="175"/>
      <c r="F37" s="32" t="str">
        <f t="shared" si="1"/>
        <v>-</v>
      </c>
      <c r="G37" s="29"/>
      <c r="H37" s="29"/>
      <c r="I37" s="29"/>
      <c r="J37" s="29"/>
      <c r="K37" s="29"/>
      <c r="L37" s="29"/>
      <c r="M37" s="29"/>
      <c r="N37" s="29"/>
      <c r="O37" s="29"/>
      <c r="P37" s="29"/>
      <c r="Q37" s="29"/>
      <c r="R37" s="29"/>
      <c r="S37" s="29"/>
      <c r="T37" s="29"/>
      <c r="U37" s="29"/>
      <c r="V37" s="29"/>
      <c r="W37" s="29"/>
      <c r="X37" s="29"/>
      <c r="Y37" s="29"/>
    </row>
    <row r="38" spans="1:25" ht="12.75" customHeight="1" x14ac:dyDescent="0.2">
      <c r="A38" s="44" t="s">
        <v>2877</v>
      </c>
      <c r="B38" s="51" t="s">
        <v>2878</v>
      </c>
      <c r="C38" s="120" t="s">
        <v>2877</v>
      </c>
      <c r="D38" s="175"/>
      <c r="E38" s="175"/>
      <c r="F38" s="32" t="str">
        <f t="shared" si="1"/>
        <v>-</v>
      </c>
      <c r="G38" s="29"/>
      <c r="H38" s="29"/>
      <c r="I38" s="29"/>
      <c r="J38" s="29"/>
      <c r="K38" s="29"/>
      <c r="L38" s="29"/>
      <c r="M38" s="29"/>
      <c r="N38" s="29"/>
      <c r="O38" s="29"/>
      <c r="P38" s="29"/>
      <c r="Q38" s="29"/>
      <c r="R38" s="29"/>
      <c r="S38" s="29"/>
      <c r="T38" s="29"/>
      <c r="U38" s="29"/>
      <c r="V38" s="29"/>
      <c r="W38" s="29"/>
      <c r="X38" s="29"/>
      <c r="Y38" s="29"/>
    </row>
    <row r="39" spans="1:25" ht="12.75" customHeight="1" x14ac:dyDescent="0.2">
      <c r="A39" s="44" t="s">
        <v>2190</v>
      </c>
      <c r="B39" s="51" t="s">
        <v>2879</v>
      </c>
      <c r="C39" s="120" t="s">
        <v>2190</v>
      </c>
      <c r="D39" s="47">
        <f t="shared" ref="D39:E39" si="9">SUM(D40:D42)</f>
        <v>0</v>
      </c>
      <c r="E39" s="47">
        <f t="shared" si="9"/>
        <v>0</v>
      </c>
      <c r="F39" s="32" t="str">
        <f t="shared" si="1"/>
        <v>-</v>
      </c>
      <c r="G39" s="29"/>
      <c r="H39" s="29"/>
      <c r="I39" s="29"/>
      <c r="J39" s="29"/>
      <c r="K39" s="29"/>
      <c r="L39" s="29"/>
      <c r="M39" s="29"/>
      <c r="N39" s="29"/>
      <c r="O39" s="29"/>
      <c r="P39" s="29"/>
      <c r="Q39" s="29"/>
      <c r="R39" s="29"/>
      <c r="S39" s="29"/>
      <c r="T39" s="29"/>
      <c r="U39" s="29"/>
      <c r="V39" s="29"/>
      <c r="W39" s="29"/>
      <c r="X39" s="29"/>
      <c r="Y39" s="29"/>
    </row>
    <row r="40" spans="1:25" ht="12.75" customHeight="1" x14ac:dyDescent="0.2">
      <c r="A40" s="44" t="s">
        <v>2880</v>
      </c>
      <c r="B40" s="51" t="s">
        <v>2881</v>
      </c>
      <c r="C40" s="120" t="s">
        <v>2880</v>
      </c>
      <c r="D40" s="175"/>
      <c r="E40" s="175"/>
      <c r="F40" s="32" t="str">
        <f t="shared" si="1"/>
        <v>-</v>
      </c>
      <c r="G40" s="29"/>
      <c r="H40" s="29"/>
      <c r="I40" s="29"/>
      <c r="J40" s="29"/>
      <c r="K40" s="29"/>
      <c r="L40" s="29"/>
      <c r="M40" s="29"/>
      <c r="N40" s="29"/>
      <c r="O40" s="29"/>
      <c r="P40" s="29"/>
      <c r="Q40" s="29"/>
      <c r="R40" s="29"/>
      <c r="S40" s="29"/>
      <c r="T40" s="29"/>
      <c r="U40" s="29"/>
      <c r="V40" s="29"/>
      <c r="W40" s="29"/>
      <c r="X40" s="29"/>
      <c r="Y40" s="29"/>
    </row>
    <row r="41" spans="1:25" ht="12.75" customHeight="1" x14ac:dyDescent="0.2">
      <c r="A41" s="44" t="s">
        <v>2882</v>
      </c>
      <c r="B41" s="51" t="s">
        <v>2883</v>
      </c>
      <c r="C41" s="120" t="s">
        <v>2882</v>
      </c>
      <c r="D41" s="175"/>
      <c r="E41" s="175"/>
      <c r="F41" s="32" t="str">
        <f t="shared" si="1"/>
        <v>-</v>
      </c>
      <c r="G41" s="29"/>
      <c r="H41" s="29"/>
      <c r="I41" s="29"/>
      <c r="J41" s="29"/>
      <c r="K41" s="29"/>
      <c r="L41" s="29"/>
      <c r="M41" s="29"/>
      <c r="N41" s="29"/>
      <c r="O41" s="29"/>
      <c r="P41" s="29"/>
      <c r="Q41" s="29"/>
      <c r="R41" s="29"/>
      <c r="S41" s="29"/>
      <c r="T41" s="29"/>
      <c r="U41" s="29"/>
      <c r="V41" s="29"/>
      <c r="W41" s="29"/>
      <c r="X41" s="29"/>
      <c r="Y41" s="29"/>
    </row>
    <row r="42" spans="1:25" ht="12.75" customHeight="1" x14ac:dyDescent="0.2">
      <c r="A42" s="44" t="s">
        <v>2884</v>
      </c>
      <c r="B42" s="51" t="s">
        <v>2885</v>
      </c>
      <c r="C42" s="120" t="s">
        <v>2884</v>
      </c>
      <c r="D42" s="175"/>
      <c r="E42" s="175"/>
      <c r="F42" s="32" t="str">
        <f t="shared" si="1"/>
        <v>-</v>
      </c>
      <c r="G42" s="29"/>
      <c r="H42" s="29"/>
      <c r="I42" s="29"/>
      <c r="J42" s="29"/>
      <c r="K42" s="29"/>
      <c r="L42" s="29"/>
      <c r="M42" s="29"/>
      <c r="N42" s="29"/>
      <c r="O42" s="29"/>
      <c r="P42" s="29"/>
      <c r="Q42" s="29"/>
      <c r="R42" s="29"/>
      <c r="S42" s="29"/>
      <c r="T42" s="29"/>
      <c r="U42" s="29"/>
      <c r="V42" s="29"/>
      <c r="W42" s="29"/>
      <c r="X42" s="29"/>
      <c r="Y42" s="29"/>
    </row>
    <row r="43" spans="1:25" ht="12.75" customHeight="1" x14ac:dyDescent="0.2">
      <c r="A43" s="44" t="s">
        <v>2886</v>
      </c>
      <c r="B43" s="51" t="s">
        <v>2887</v>
      </c>
      <c r="C43" s="120" t="s">
        <v>2886</v>
      </c>
      <c r="D43" s="47">
        <f t="shared" ref="D43:E43" si="10">SUM(D44:D49)</f>
        <v>0</v>
      </c>
      <c r="E43" s="47">
        <f t="shared" si="10"/>
        <v>0</v>
      </c>
      <c r="F43" s="32" t="str">
        <f t="shared" si="1"/>
        <v>-</v>
      </c>
      <c r="G43" s="29"/>
      <c r="H43" s="29"/>
      <c r="I43" s="29"/>
      <c r="J43" s="29"/>
      <c r="K43" s="29"/>
      <c r="L43" s="29"/>
      <c r="M43" s="29"/>
      <c r="N43" s="29"/>
      <c r="O43" s="29"/>
      <c r="P43" s="29"/>
      <c r="Q43" s="29"/>
      <c r="R43" s="29"/>
      <c r="S43" s="29"/>
      <c r="T43" s="29"/>
      <c r="U43" s="29"/>
      <c r="V43" s="29"/>
      <c r="W43" s="29"/>
      <c r="X43" s="29"/>
      <c r="Y43" s="29"/>
    </row>
    <row r="44" spans="1:25" ht="12.75" customHeight="1" x14ac:dyDescent="0.2">
      <c r="A44" s="44" t="s">
        <v>2888</v>
      </c>
      <c r="B44" s="51" t="s">
        <v>2889</v>
      </c>
      <c r="C44" s="120" t="s">
        <v>2888</v>
      </c>
      <c r="D44" s="175"/>
      <c r="E44" s="175"/>
      <c r="F44" s="32" t="str">
        <f t="shared" si="1"/>
        <v>-</v>
      </c>
      <c r="G44" s="29"/>
      <c r="H44" s="29"/>
      <c r="I44" s="29"/>
      <c r="J44" s="29"/>
      <c r="K44" s="29"/>
      <c r="L44" s="29"/>
      <c r="M44" s="29"/>
      <c r="N44" s="29"/>
      <c r="O44" s="29"/>
      <c r="P44" s="29"/>
      <c r="Q44" s="29"/>
      <c r="R44" s="29"/>
      <c r="S44" s="29"/>
      <c r="T44" s="29"/>
      <c r="U44" s="29"/>
      <c r="V44" s="29"/>
      <c r="W44" s="29"/>
      <c r="X44" s="29"/>
      <c r="Y44" s="29"/>
    </row>
    <row r="45" spans="1:25" ht="12.75" customHeight="1" x14ac:dyDescent="0.2">
      <c r="A45" s="44" t="s">
        <v>2890</v>
      </c>
      <c r="B45" s="51" t="s">
        <v>2891</v>
      </c>
      <c r="C45" s="120" t="s">
        <v>2890</v>
      </c>
      <c r="D45" s="175"/>
      <c r="E45" s="175"/>
      <c r="F45" s="32" t="str">
        <f t="shared" si="1"/>
        <v>-</v>
      </c>
      <c r="G45" s="29"/>
      <c r="H45" s="29"/>
      <c r="I45" s="29"/>
      <c r="J45" s="29"/>
      <c r="K45" s="29"/>
      <c r="L45" s="29"/>
      <c r="M45" s="29"/>
      <c r="N45" s="29"/>
      <c r="O45" s="29"/>
      <c r="P45" s="29"/>
      <c r="Q45" s="29"/>
      <c r="R45" s="29"/>
      <c r="S45" s="29"/>
      <c r="T45" s="29"/>
      <c r="U45" s="29"/>
      <c r="V45" s="29"/>
      <c r="W45" s="29"/>
      <c r="X45" s="29"/>
      <c r="Y45" s="29"/>
    </row>
    <row r="46" spans="1:25" ht="12.75" customHeight="1" x14ac:dyDescent="0.2">
      <c r="A46" s="44" t="s">
        <v>2892</v>
      </c>
      <c r="B46" s="51" t="s">
        <v>2893</v>
      </c>
      <c r="C46" s="120" t="s">
        <v>2892</v>
      </c>
      <c r="D46" s="175"/>
      <c r="E46" s="175"/>
      <c r="F46" s="32" t="str">
        <f t="shared" si="1"/>
        <v>-</v>
      </c>
      <c r="G46" s="29"/>
      <c r="H46" s="29"/>
      <c r="I46" s="29"/>
      <c r="J46" s="29"/>
      <c r="K46" s="29"/>
      <c r="L46" s="29"/>
      <c r="M46" s="29"/>
      <c r="N46" s="29"/>
      <c r="O46" s="29"/>
      <c r="P46" s="29"/>
      <c r="Q46" s="29"/>
      <c r="R46" s="29"/>
      <c r="S46" s="29"/>
      <c r="T46" s="29"/>
      <c r="U46" s="29"/>
      <c r="V46" s="29"/>
      <c r="W46" s="29"/>
      <c r="X46" s="29"/>
      <c r="Y46" s="29"/>
    </row>
    <row r="47" spans="1:25" ht="12.75" customHeight="1" x14ac:dyDescent="0.2">
      <c r="A47" s="44" t="s">
        <v>2894</v>
      </c>
      <c r="B47" s="51" t="s">
        <v>2895</v>
      </c>
      <c r="C47" s="120" t="s">
        <v>2894</v>
      </c>
      <c r="D47" s="175"/>
      <c r="E47" s="175"/>
      <c r="F47" s="32" t="str">
        <f t="shared" si="1"/>
        <v>-</v>
      </c>
      <c r="G47" s="29"/>
      <c r="H47" s="29"/>
      <c r="I47" s="29"/>
      <c r="J47" s="29"/>
      <c r="K47" s="29"/>
      <c r="L47" s="29"/>
      <c r="M47" s="29"/>
      <c r="N47" s="29"/>
      <c r="O47" s="29"/>
      <c r="P47" s="29"/>
      <c r="Q47" s="29"/>
      <c r="R47" s="29"/>
      <c r="S47" s="29"/>
      <c r="T47" s="29"/>
      <c r="U47" s="29"/>
      <c r="V47" s="29"/>
      <c r="W47" s="29"/>
      <c r="X47" s="29"/>
      <c r="Y47" s="29"/>
    </row>
    <row r="48" spans="1:25" ht="12.75" customHeight="1" x14ac:dyDescent="0.2">
      <c r="A48" s="44" t="s">
        <v>2896</v>
      </c>
      <c r="B48" s="51" t="s">
        <v>2897</v>
      </c>
      <c r="C48" s="120" t="s">
        <v>2896</v>
      </c>
      <c r="D48" s="175"/>
      <c r="E48" s="175"/>
      <c r="F48" s="32" t="str">
        <f t="shared" si="1"/>
        <v>-</v>
      </c>
      <c r="G48" s="29"/>
      <c r="H48" s="29"/>
      <c r="I48" s="29"/>
      <c r="J48" s="29"/>
      <c r="K48" s="29"/>
      <c r="L48" s="29"/>
      <c r="M48" s="29"/>
      <c r="N48" s="29"/>
      <c r="O48" s="29"/>
      <c r="P48" s="29"/>
      <c r="Q48" s="29"/>
      <c r="R48" s="29"/>
      <c r="S48" s="29"/>
      <c r="T48" s="29"/>
      <c r="U48" s="29"/>
      <c r="V48" s="29"/>
      <c r="W48" s="29"/>
      <c r="X48" s="29"/>
      <c r="Y48" s="29"/>
    </row>
    <row r="49" spans="1:25" ht="12.75" customHeight="1" x14ac:dyDescent="0.2">
      <c r="A49" s="44" t="s">
        <v>2898</v>
      </c>
      <c r="B49" s="51" t="s">
        <v>2899</v>
      </c>
      <c r="C49" s="120" t="s">
        <v>2898</v>
      </c>
      <c r="D49" s="175"/>
      <c r="E49" s="175"/>
      <c r="F49" s="32" t="str">
        <f t="shared" si="1"/>
        <v>-</v>
      </c>
      <c r="G49" s="29"/>
      <c r="H49" s="29"/>
      <c r="I49" s="29"/>
      <c r="J49" s="29"/>
      <c r="K49" s="29"/>
      <c r="L49" s="29"/>
      <c r="M49" s="29"/>
      <c r="N49" s="29"/>
      <c r="O49" s="29"/>
      <c r="P49" s="29"/>
      <c r="Q49" s="29"/>
      <c r="R49" s="29"/>
      <c r="S49" s="29"/>
      <c r="T49" s="29"/>
      <c r="U49" s="29"/>
      <c r="V49" s="29"/>
      <c r="W49" s="29"/>
      <c r="X49" s="29"/>
      <c r="Y49" s="29"/>
    </row>
    <row r="50" spans="1:25" ht="12.75" customHeight="1" x14ac:dyDescent="0.2">
      <c r="A50" s="44" t="s">
        <v>2900</v>
      </c>
      <c r="B50" s="51" t="s">
        <v>2901</v>
      </c>
      <c r="C50" s="120" t="s">
        <v>2900</v>
      </c>
      <c r="D50" s="47">
        <f t="shared" ref="D50:E50" si="11">SUM(D51:D53)</f>
        <v>0</v>
      </c>
      <c r="E50" s="47">
        <f t="shared" si="11"/>
        <v>0</v>
      </c>
      <c r="F50" s="32" t="str">
        <f t="shared" si="1"/>
        <v>-</v>
      </c>
      <c r="G50" s="29"/>
      <c r="H50" s="29"/>
      <c r="I50" s="29"/>
      <c r="J50" s="29"/>
      <c r="K50" s="29"/>
      <c r="L50" s="29"/>
      <c r="M50" s="29"/>
      <c r="N50" s="29"/>
      <c r="O50" s="29"/>
      <c r="P50" s="29"/>
      <c r="Q50" s="29"/>
      <c r="R50" s="29"/>
      <c r="S50" s="29"/>
      <c r="T50" s="29"/>
      <c r="U50" s="29"/>
      <c r="V50" s="29"/>
      <c r="W50" s="29"/>
      <c r="X50" s="29"/>
      <c r="Y50" s="29"/>
    </row>
    <row r="51" spans="1:25" ht="12.75" customHeight="1" x14ac:dyDescent="0.2">
      <c r="A51" s="44" t="s">
        <v>2902</v>
      </c>
      <c r="B51" s="51" t="s">
        <v>2903</v>
      </c>
      <c r="C51" s="120" t="s">
        <v>2902</v>
      </c>
      <c r="D51" s="175"/>
      <c r="E51" s="175"/>
      <c r="F51" s="32" t="str">
        <f t="shared" si="1"/>
        <v>-</v>
      </c>
      <c r="G51" s="29"/>
      <c r="H51" s="29"/>
      <c r="I51" s="29"/>
      <c r="J51" s="29"/>
      <c r="K51" s="29"/>
      <c r="L51" s="29"/>
      <c r="M51" s="29"/>
      <c r="N51" s="29"/>
      <c r="O51" s="29"/>
      <c r="P51" s="29"/>
      <c r="Q51" s="29"/>
      <c r="R51" s="29"/>
      <c r="S51" s="29"/>
      <c r="T51" s="29"/>
      <c r="U51" s="29"/>
      <c r="V51" s="29"/>
      <c r="W51" s="29"/>
      <c r="X51" s="29"/>
      <c r="Y51" s="29"/>
    </row>
    <row r="52" spans="1:25" ht="12.75" customHeight="1" x14ac:dyDescent="0.2">
      <c r="A52" s="44" t="s">
        <v>2904</v>
      </c>
      <c r="B52" s="51" t="s">
        <v>2905</v>
      </c>
      <c r="C52" s="120" t="s">
        <v>2904</v>
      </c>
      <c r="D52" s="175"/>
      <c r="E52" s="175"/>
      <c r="F52" s="32" t="str">
        <f t="shared" si="1"/>
        <v>-</v>
      </c>
      <c r="G52" s="29"/>
      <c r="H52" s="29"/>
      <c r="I52" s="29"/>
      <c r="J52" s="29"/>
      <c r="K52" s="29"/>
      <c r="L52" s="29"/>
      <c r="M52" s="29"/>
      <c r="N52" s="29"/>
      <c r="O52" s="29"/>
      <c r="P52" s="29"/>
      <c r="Q52" s="29"/>
      <c r="R52" s="29"/>
      <c r="S52" s="29"/>
      <c r="T52" s="29"/>
      <c r="U52" s="29"/>
      <c r="V52" s="29"/>
      <c r="W52" s="29"/>
      <c r="X52" s="29"/>
      <c r="Y52" s="29"/>
    </row>
    <row r="53" spans="1:25" ht="12.75" customHeight="1" x14ac:dyDescent="0.2">
      <c r="A53" s="44" t="s">
        <v>2906</v>
      </c>
      <c r="B53" s="51" t="s">
        <v>2907</v>
      </c>
      <c r="C53" s="120" t="s">
        <v>2906</v>
      </c>
      <c r="D53" s="175"/>
      <c r="E53" s="175"/>
      <c r="F53" s="32" t="str">
        <f t="shared" si="1"/>
        <v>-</v>
      </c>
      <c r="G53" s="29"/>
      <c r="H53" s="29"/>
      <c r="I53" s="29"/>
      <c r="J53" s="29"/>
      <c r="K53" s="29"/>
      <c r="L53" s="29"/>
      <c r="M53" s="29"/>
      <c r="N53" s="29"/>
      <c r="O53" s="29"/>
      <c r="P53" s="29"/>
      <c r="Q53" s="29"/>
      <c r="R53" s="29"/>
      <c r="S53" s="29"/>
      <c r="T53" s="29"/>
      <c r="U53" s="29"/>
      <c r="V53" s="29"/>
      <c r="W53" s="29"/>
      <c r="X53" s="29"/>
      <c r="Y53" s="29"/>
    </row>
    <row r="54" spans="1:25" ht="12.75" customHeight="1" x14ac:dyDescent="0.2">
      <c r="A54" s="44" t="s">
        <v>2908</v>
      </c>
      <c r="B54" s="51" t="s">
        <v>2909</v>
      </c>
      <c r="C54" s="120" t="s">
        <v>2908</v>
      </c>
      <c r="D54" s="47">
        <f t="shared" ref="D54:E54" si="12">SUM(D55:D59)</f>
        <v>0</v>
      </c>
      <c r="E54" s="47">
        <f t="shared" si="12"/>
        <v>0</v>
      </c>
      <c r="F54" s="32" t="str">
        <f t="shared" si="1"/>
        <v>-</v>
      </c>
      <c r="G54" s="29"/>
      <c r="H54" s="29"/>
      <c r="I54" s="29"/>
      <c r="J54" s="29"/>
      <c r="K54" s="29"/>
      <c r="L54" s="29"/>
      <c r="M54" s="29"/>
      <c r="N54" s="29"/>
      <c r="O54" s="29"/>
      <c r="P54" s="29"/>
      <c r="Q54" s="29"/>
      <c r="R54" s="29"/>
      <c r="S54" s="29"/>
      <c r="T54" s="29"/>
      <c r="U54" s="29"/>
      <c r="V54" s="29"/>
      <c r="W54" s="29"/>
      <c r="X54" s="29"/>
      <c r="Y54" s="29"/>
    </row>
    <row r="55" spans="1:25" ht="12.75" customHeight="1" x14ac:dyDescent="0.2">
      <c r="A55" s="44" t="s">
        <v>2910</v>
      </c>
      <c r="B55" s="51" t="s">
        <v>2911</v>
      </c>
      <c r="C55" s="120" t="s">
        <v>2910</v>
      </c>
      <c r="D55" s="175"/>
      <c r="E55" s="175"/>
      <c r="F55" s="32" t="str">
        <f t="shared" si="1"/>
        <v>-</v>
      </c>
      <c r="G55" s="29"/>
      <c r="H55" s="29"/>
      <c r="I55" s="29"/>
      <c r="J55" s="29"/>
      <c r="K55" s="29"/>
      <c r="L55" s="29"/>
      <c r="M55" s="29"/>
      <c r="N55" s="29"/>
      <c r="O55" s="29"/>
      <c r="P55" s="29"/>
      <c r="Q55" s="29"/>
      <c r="R55" s="29"/>
      <c r="S55" s="29"/>
      <c r="T55" s="29"/>
      <c r="U55" s="29"/>
      <c r="V55" s="29"/>
      <c r="W55" s="29"/>
      <c r="X55" s="29"/>
      <c r="Y55" s="29"/>
    </row>
    <row r="56" spans="1:25" ht="12.75" customHeight="1" x14ac:dyDescent="0.2">
      <c r="A56" s="44" t="s">
        <v>2912</v>
      </c>
      <c r="B56" s="51" t="s">
        <v>2913</v>
      </c>
      <c r="C56" s="120" t="s">
        <v>2912</v>
      </c>
      <c r="D56" s="175"/>
      <c r="E56" s="175"/>
      <c r="F56" s="32" t="str">
        <f t="shared" si="1"/>
        <v>-</v>
      </c>
      <c r="G56" s="29"/>
      <c r="H56" s="29"/>
      <c r="I56" s="29"/>
      <c r="J56" s="29"/>
      <c r="K56" s="29"/>
      <c r="L56" s="29"/>
      <c r="M56" s="29"/>
      <c r="N56" s="29"/>
      <c r="O56" s="29"/>
      <c r="P56" s="29"/>
      <c r="Q56" s="29"/>
      <c r="R56" s="29"/>
      <c r="S56" s="29"/>
      <c r="T56" s="29"/>
      <c r="U56" s="29"/>
      <c r="V56" s="29"/>
      <c r="W56" s="29"/>
      <c r="X56" s="29"/>
      <c r="Y56" s="29"/>
    </row>
    <row r="57" spans="1:25" ht="12.75" customHeight="1" x14ac:dyDescent="0.2">
      <c r="A57" s="44" t="s">
        <v>2914</v>
      </c>
      <c r="B57" s="51" t="s">
        <v>2915</v>
      </c>
      <c r="C57" s="120" t="s">
        <v>2914</v>
      </c>
      <c r="D57" s="175"/>
      <c r="E57" s="175"/>
      <c r="F57" s="32" t="str">
        <f t="shared" si="1"/>
        <v>-</v>
      </c>
      <c r="G57" s="29"/>
      <c r="H57" s="29"/>
      <c r="I57" s="29"/>
      <c r="J57" s="29"/>
      <c r="K57" s="29"/>
      <c r="L57" s="29"/>
      <c r="M57" s="29"/>
      <c r="N57" s="29"/>
      <c r="O57" s="29"/>
      <c r="P57" s="29"/>
      <c r="Q57" s="29"/>
      <c r="R57" s="29"/>
      <c r="S57" s="29"/>
      <c r="T57" s="29"/>
      <c r="U57" s="29"/>
      <c r="V57" s="29"/>
      <c r="W57" s="29"/>
      <c r="X57" s="29"/>
      <c r="Y57" s="29"/>
    </row>
    <row r="58" spans="1:25" ht="12.75" customHeight="1" x14ac:dyDescent="0.2">
      <c r="A58" s="44" t="s">
        <v>2916</v>
      </c>
      <c r="B58" s="51" t="s">
        <v>2917</v>
      </c>
      <c r="C58" s="120" t="s">
        <v>2916</v>
      </c>
      <c r="D58" s="175"/>
      <c r="E58" s="175"/>
      <c r="F58" s="32" t="str">
        <f t="shared" si="1"/>
        <v>-</v>
      </c>
      <c r="G58" s="29"/>
      <c r="H58" s="29"/>
      <c r="I58" s="29"/>
      <c r="J58" s="29"/>
      <c r="K58" s="29"/>
      <c r="L58" s="29"/>
      <c r="M58" s="29"/>
      <c r="N58" s="29"/>
      <c r="O58" s="29"/>
      <c r="P58" s="29"/>
      <c r="Q58" s="29"/>
      <c r="R58" s="29"/>
      <c r="S58" s="29"/>
      <c r="T58" s="29"/>
      <c r="U58" s="29"/>
      <c r="V58" s="29"/>
      <c r="W58" s="29"/>
      <c r="X58" s="29"/>
      <c r="Y58" s="29"/>
    </row>
    <row r="59" spans="1:25" ht="12.75" customHeight="1" x14ac:dyDescent="0.2">
      <c r="A59" s="44" t="s">
        <v>2918</v>
      </c>
      <c r="B59" s="51" t="s">
        <v>2919</v>
      </c>
      <c r="C59" s="120" t="s">
        <v>2918</v>
      </c>
      <c r="D59" s="175"/>
      <c r="E59" s="175"/>
      <c r="F59" s="32" t="str">
        <f t="shared" si="1"/>
        <v>-</v>
      </c>
      <c r="G59" s="29"/>
      <c r="H59" s="29"/>
      <c r="I59" s="29"/>
      <c r="J59" s="29"/>
      <c r="K59" s="29"/>
      <c r="L59" s="29"/>
      <c r="M59" s="29"/>
      <c r="N59" s="29"/>
      <c r="O59" s="29"/>
      <c r="P59" s="29"/>
      <c r="Q59" s="29"/>
      <c r="R59" s="29"/>
      <c r="S59" s="29"/>
      <c r="T59" s="29"/>
      <c r="U59" s="29"/>
      <c r="V59" s="29"/>
      <c r="W59" s="29"/>
      <c r="X59" s="29"/>
      <c r="Y59" s="29"/>
    </row>
    <row r="60" spans="1:25" ht="12.75" customHeight="1" x14ac:dyDescent="0.2">
      <c r="A60" s="44" t="s">
        <v>2920</v>
      </c>
      <c r="B60" s="51" t="s">
        <v>2921</v>
      </c>
      <c r="C60" s="120" t="s">
        <v>2920</v>
      </c>
      <c r="D60" s="175"/>
      <c r="E60" s="175"/>
      <c r="F60" s="32" t="str">
        <f t="shared" si="1"/>
        <v>-</v>
      </c>
      <c r="G60" s="29"/>
      <c r="H60" s="29"/>
      <c r="I60" s="29"/>
      <c r="J60" s="29"/>
      <c r="K60" s="29"/>
      <c r="L60" s="29"/>
      <c r="M60" s="29"/>
      <c r="N60" s="29"/>
      <c r="O60" s="29"/>
      <c r="P60" s="29"/>
      <c r="Q60" s="29"/>
      <c r="R60" s="29"/>
      <c r="S60" s="29"/>
      <c r="T60" s="29"/>
      <c r="U60" s="29"/>
      <c r="V60" s="29"/>
      <c r="W60" s="29"/>
      <c r="X60" s="29"/>
      <c r="Y60" s="29"/>
    </row>
    <row r="61" spans="1:25" ht="12.75" customHeight="1" x14ac:dyDescent="0.2">
      <c r="A61" s="44" t="s">
        <v>2922</v>
      </c>
      <c r="B61" s="51" t="s">
        <v>2923</v>
      </c>
      <c r="C61" s="120" t="s">
        <v>2922</v>
      </c>
      <c r="D61" s="47">
        <f t="shared" ref="D61:E61" si="13">SUM(D62:D65)</f>
        <v>0</v>
      </c>
      <c r="E61" s="47">
        <f t="shared" si="13"/>
        <v>0</v>
      </c>
      <c r="F61" s="32" t="str">
        <f t="shared" si="1"/>
        <v>-</v>
      </c>
      <c r="G61" s="29"/>
      <c r="H61" s="29"/>
      <c r="I61" s="29"/>
      <c r="J61" s="29"/>
      <c r="K61" s="29"/>
      <c r="L61" s="29"/>
      <c r="M61" s="29"/>
      <c r="N61" s="29"/>
      <c r="O61" s="29"/>
      <c r="P61" s="29"/>
      <c r="Q61" s="29"/>
      <c r="R61" s="29"/>
      <c r="S61" s="29"/>
      <c r="T61" s="29"/>
      <c r="U61" s="29"/>
      <c r="V61" s="29"/>
      <c r="W61" s="29"/>
      <c r="X61" s="29"/>
      <c r="Y61" s="29"/>
    </row>
    <row r="62" spans="1:25" ht="12.75" customHeight="1" x14ac:dyDescent="0.2">
      <c r="A62" s="44" t="s">
        <v>2924</v>
      </c>
      <c r="B62" s="51" t="s">
        <v>2925</v>
      </c>
      <c r="C62" s="120" t="s">
        <v>2924</v>
      </c>
      <c r="D62" s="175"/>
      <c r="E62" s="175"/>
      <c r="F62" s="32" t="str">
        <f t="shared" si="1"/>
        <v>-</v>
      </c>
      <c r="G62" s="29"/>
      <c r="H62" s="29"/>
      <c r="I62" s="29"/>
      <c r="J62" s="29"/>
      <c r="K62" s="29"/>
      <c r="L62" s="29"/>
      <c r="M62" s="29"/>
      <c r="N62" s="29"/>
      <c r="O62" s="29"/>
      <c r="P62" s="29"/>
      <c r="Q62" s="29"/>
      <c r="R62" s="29"/>
      <c r="S62" s="29"/>
      <c r="T62" s="29"/>
      <c r="U62" s="29"/>
      <c r="V62" s="29"/>
      <c r="W62" s="29"/>
      <c r="X62" s="29"/>
      <c r="Y62" s="29"/>
    </row>
    <row r="63" spans="1:25" ht="12.75" customHeight="1" x14ac:dyDescent="0.2">
      <c r="A63" s="44" t="s">
        <v>2926</v>
      </c>
      <c r="B63" s="51" t="s">
        <v>2927</v>
      </c>
      <c r="C63" s="120" t="s">
        <v>2926</v>
      </c>
      <c r="D63" s="175"/>
      <c r="E63" s="175"/>
      <c r="F63" s="32" t="str">
        <f t="shared" si="1"/>
        <v>-</v>
      </c>
      <c r="G63" s="29"/>
      <c r="H63" s="29"/>
      <c r="I63" s="29"/>
      <c r="J63" s="29"/>
      <c r="K63" s="29"/>
      <c r="L63" s="29"/>
      <c r="M63" s="29"/>
      <c r="N63" s="29"/>
      <c r="O63" s="29"/>
      <c r="P63" s="29"/>
      <c r="Q63" s="29"/>
      <c r="R63" s="29"/>
      <c r="S63" s="29"/>
      <c r="T63" s="29"/>
      <c r="U63" s="29"/>
      <c r="V63" s="29"/>
      <c r="W63" s="29"/>
      <c r="X63" s="29"/>
      <c r="Y63" s="29"/>
    </row>
    <row r="64" spans="1:25" ht="12.75" customHeight="1" x14ac:dyDescent="0.2">
      <c r="A64" s="44" t="s">
        <v>2928</v>
      </c>
      <c r="B64" s="51" t="s">
        <v>2929</v>
      </c>
      <c r="C64" s="120" t="s">
        <v>2928</v>
      </c>
      <c r="D64" s="175"/>
      <c r="E64" s="175"/>
      <c r="F64" s="32" t="str">
        <f t="shared" si="1"/>
        <v>-</v>
      </c>
      <c r="G64" s="29"/>
      <c r="H64" s="29"/>
      <c r="I64" s="29"/>
      <c r="J64" s="29"/>
      <c r="K64" s="29"/>
      <c r="L64" s="29"/>
      <c r="M64" s="29"/>
      <c r="N64" s="29"/>
      <c r="O64" s="29"/>
      <c r="P64" s="29"/>
      <c r="Q64" s="29"/>
      <c r="R64" s="29"/>
      <c r="S64" s="29"/>
      <c r="T64" s="29"/>
      <c r="U64" s="29"/>
      <c r="V64" s="29"/>
      <c r="W64" s="29"/>
      <c r="X64" s="29"/>
      <c r="Y64" s="29"/>
    </row>
    <row r="65" spans="1:25" ht="12.75" customHeight="1" x14ac:dyDescent="0.2">
      <c r="A65" s="44" t="s">
        <v>2930</v>
      </c>
      <c r="B65" s="51" t="s">
        <v>2931</v>
      </c>
      <c r="C65" s="120" t="s">
        <v>2930</v>
      </c>
      <c r="D65" s="175"/>
      <c r="E65" s="175"/>
      <c r="F65" s="32" t="str">
        <f t="shared" si="1"/>
        <v>-</v>
      </c>
      <c r="G65" s="29"/>
      <c r="H65" s="29"/>
      <c r="I65" s="29"/>
      <c r="J65" s="29"/>
      <c r="K65" s="29"/>
      <c r="L65" s="29"/>
      <c r="M65" s="29"/>
      <c r="N65" s="29"/>
      <c r="O65" s="29"/>
      <c r="P65" s="29"/>
      <c r="Q65" s="29"/>
      <c r="R65" s="29"/>
      <c r="S65" s="29"/>
      <c r="T65" s="29"/>
      <c r="U65" s="29"/>
      <c r="V65" s="29"/>
      <c r="W65" s="29"/>
      <c r="X65" s="29"/>
      <c r="Y65" s="29"/>
    </row>
    <row r="66" spans="1:25" ht="12.75" customHeight="1" x14ac:dyDescent="0.2">
      <c r="A66" s="44" t="s">
        <v>2932</v>
      </c>
      <c r="B66" s="51" t="s">
        <v>2933</v>
      </c>
      <c r="C66" s="120" t="s">
        <v>2932</v>
      </c>
      <c r="D66" s="47">
        <f t="shared" ref="D66:E66" si="14">SUM(D67:D73)</f>
        <v>0</v>
      </c>
      <c r="E66" s="47">
        <f t="shared" si="14"/>
        <v>0</v>
      </c>
      <c r="F66" s="32" t="str">
        <f t="shared" si="1"/>
        <v>-</v>
      </c>
      <c r="G66" s="29"/>
      <c r="H66" s="29"/>
      <c r="I66" s="29"/>
      <c r="J66" s="29"/>
      <c r="K66" s="29"/>
      <c r="L66" s="29"/>
      <c r="M66" s="29"/>
      <c r="N66" s="29"/>
      <c r="O66" s="29"/>
      <c r="P66" s="29"/>
      <c r="Q66" s="29"/>
      <c r="R66" s="29"/>
      <c r="S66" s="29"/>
      <c r="T66" s="29"/>
      <c r="U66" s="29"/>
      <c r="V66" s="29"/>
      <c r="W66" s="29"/>
      <c r="X66" s="29"/>
      <c r="Y66" s="29"/>
    </row>
    <row r="67" spans="1:25" ht="12.75" customHeight="1" x14ac:dyDescent="0.2">
      <c r="A67" s="44" t="s">
        <v>2934</v>
      </c>
      <c r="B67" s="51" t="s">
        <v>2935</v>
      </c>
      <c r="C67" s="120" t="s">
        <v>2934</v>
      </c>
      <c r="D67" s="175"/>
      <c r="E67" s="175"/>
      <c r="F67" s="32" t="str">
        <f t="shared" si="1"/>
        <v>-</v>
      </c>
      <c r="G67" s="29"/>
      <c r="H67" s="29"/>
      <c r="I67" s="29"/>
      <c r="J67" s="29"/>
      <c r="K67" s="29"/>
      <c r="L67" s="29"/>
      <c r="M67" s="29"/>
      <c r="N67" s="29"/>
      <c r="O67" s="29"/>
      <c r="P67" s="29"/>
      <c r="Q67" s="29"/>
      <c r="R67" s="29"/>
      <c r="S67" s="29"/>
      <c r="T67" s="29"/>
      <c r="U67" s="29"/>
      <c r="V67" s="29"/>
      <c r="W67" s="29"/>
      <c r="X67" s="29"/>
      <c r="Y67" s="29"/>
    </row>
    <row r="68" spans="1:25" ht="12.75" customHeight="1" x14ac:dyDescent="0.2">
      <c r="A68" s="44" t="s">
        <v>2936</v>
      </c>
      <c r="B68" s="51" t="s">
        <v>2937</v>
      </c>
      <c r="C68" s="120" t="s">
        <v>2936</v>
      </c>
      <c r="D68" s="175"/>
      <c r="E68" s="175"/>
      <c r="F68" s="32" t="str">
        <f t="shared" si="1"/>
        <v>-</v>
      </c>
      <c r="G68" s="29"/>
      <c r="H68" s="29"/>
      <c r="I68" s="29"/>
      <c r="J68" s="29"/>
      <c r="K68" s="29"/>
      <c r="L68" s="29"/>
      <c r="M68" s="29"/>
      <c r="N68" s="29"/>
      <c r="O68" s="29"/>
      <c r="P68" s="29"/>
      <c r="Q68" s="29"/>
      <c r="R68" s="29"/>
      <c r="S68" s="29"/>
      <c r="T68" s="29"/>
      <c r="U68" s="29"/>
      <c r="V68" s="29"/>
      <c r="W68" s="29"/>
      <c r="X68" s="29"/>
      <c r="Y68" s="29"/>
    </row>
    <row r="69" spans="1:25" ht="12.75" customHeight="1" x14ac:dyDescent="0.2">
      <c r="A69" s="44" t="s">
        <v>2938</v>
      </c>
      <c r="B69" s="51" t="s">
        <v>2939</v>
      </c>
      <c r="C69" s="120" t="s">
        <v>2938</v>
      </c>
      <c r="D69" s="175"/>
      <c r="E69" s="175"/>
      <c r="F69" s="32" t="str">
        <f t="shared" si="1"/>
        <v>-</v>
      </c>
      <c r="G69" s="29"/>
      <c r="H69" s="29"/>
      <c r="I69" s="29"/>
      <c r="J69" s="29"/>
      <c r="K69" s="29"/>
      <c r="L69" s="29"/>
      <c r="M69" s="29"/>
      <c r="N69" s="29"/>
      <c r="O69" s="29"/>
      <c r="P69" s="29"/>
      <c r="Q69" s="29"/>
      <c r="R69" s="29"/>
      <c r="S69" s="29"/>
      <c r="T69" s="29"/>
      <c r="U69" s="29"/>
      <c r="V69" s="29"/>
      <c r="W69" s="29"/>
      <c r="X69" s="29"/>
      <c r="Y69" s="29"/>
    </row>
    <row r="70" spans="1:25" ht="12.75" customHeight="1" x14ac:dyDescent="0.2">
      <c r="A70" s="44" t="s">
        <v>2940</v>
      </c>
      <c r="B70" s="51" t="s">
        <v>2941</v>
      </c>
      <c r="C70" s="120" t="s">
        <v>2940</v>
      </c>
      <c r="D70" s="175"/>
      <c r="E70" s="175"/>
      <c r="F70" s="32" t="str">
        <f t="shared" si="1"/>
        <v>-</v>
      </c>
      <c r="G70" s="29"/>
      <c r="H70" s="29"/>
      <c r="I70" s="29"/>
      <c r="J70" s="29"/>
      <c r="K70" s="29"/>
      <c r="L70" s="29"/>
      <c r="M70" s="29"/>
      <c r="N70" s="29"/>
      <c r="O70" s="29"/>
      <c r="P70" s="29"/>
      <c r="Q70" s="29"/>
      <c r="R70" s="29"/>
      <c r="S70" s="29"/>
      <c r="T70" s="29"/>
      <c r="U70" s="29"/>
      <c r="V70" s="29"/>
      <c r="W70" s="29"/>
      <c r="X70" s="29"/>
      <c r="Y70" s="29"/>
    </row>
    <row r="71" spans="1:25" ht="12.75" customHeight="1" x14ac:dyDescent="0.2">
      <c r="A71" s="44" t="s">
        <v>2942</v>
      </c>
      <c r="B71" s="51" t="s">
        <v>2943</v>
      </c>
      <c r="C71" s="120" t="s">
        <v>2942</v>
      </c>
      <c r="D71" s="175"/>
      <c r="E71" s="175"/>
      <c r="F71" s="32" t="str">
        <f t="shared" si="1"/>
        <v>-</v>
      </c>
      <c r="G71" s="29"/>
      <c r="H71" s="29"/>
      <c r="I71" s="29"/>
      <c r="J71" s="29"/>
      <c r="K71" s="29"/>
      <c r="L71" s="29"/>
      <c r="M71" s="29"/>
      <c r="N71" s="29"/>
      <c r="O71" s="29"/>
      <c r="P71" s="29"/>
      <c r="Q71" s="29"/>
      <c r="R71" s="29"/>
      <c r="S71" s="29"/>
      <c r="T71" s="29"/>
      <c r="U71" s="29"/>
      <c r="V71" s="29"/>
      <c r="W71" s="29"/>
      <c r="X71" s="29"/>
      <c r="Y71" s="29"/>
    </row>
    <row r="72" spans="1:25" ht="12.75" customHeight="1" x14ac:dyDescent="0.2">
      <c r="A72" s="44" t="s">
        <v>2944</v>
      </c>
      <c r="B72" s="51" t="s">
        <v>2945</v>
      </c>
      <c r="C72" s="120" t="s">
        <v>2944</v>
      </c>
      <c r="D72" s="175"/>
      <c r="E72" s="175"/>
      <c r="F72" s="32" t="str">
        <f t="shared" si="1"/>
        <v>-</v>
      </c>
      <c r="G72" s="29"/>
      <c r="H72" s="29"/>
      <c r="I72" s="29"/>
      <c r="J72" s="29"/>
      <c r="K72" s="29"/>
      <c r="L72" s="29"/>
      <c r="M72" s="29"/>
      <c r="N72" s="29"/>
      <c r="O72" s="29"/>
      <c r="P72" s="29"/>
      <c r="Q72" s="29"/>
      <c r="R72" s="29"/>
      <c r="S72" s="29"/>
      <c r="T72" s="29"/>
      <c r="U72" s="29"/>
      <c r="V72" s="29"/>
      <c r="W72" s="29"/>
      <c r="X72" s="29"/>
      <c r="Y72" s="29"/>
    </row>
    <row r="73" spans="1:25" ht="12.75" customHeight="1" x14ac:dyDescent="0.2">
      <c r="A73" s="44" t="s">
        <v>2946</v>
      </c>
      <c r="B73" s="51" t="s">
        <v>2947</v>
      </c>
      <c r="C73" s="120" t="s">
        <v>2946</v>
      </c>
      <c r="D73" s="175"/>
      <c r="E73" s="175"/>
      <c r="F73" s="32" t="str">
        <f t="shared" si="1"/>
        <v>-</v>
      </c>
      <c r="G73" s="29"/>
      <c r="H73" s="29"/>
      <c r="I73" s="29"/>
      <c r="J73" s="29"/>
      <c r="K73" s="29"/>
      <c r="L73" s="29"/>
      <c r="M73" s="29"/>
      <c r="N73" s="29"/>
      <c r="O73" s="29"/>
      <c r="P73" s="29"/>
      <c r="Q73" s="29"/>
      <c r="R73" s="29"/>
      <c r="S73" s="29"/>
      <c r="T73" s="29"/>
      <c r="U73" s="29"/>
      <c r="V73" s="29"/>
      <c r="W73" s="29"/>
      <c r="X73" s="29"/>
      <c r="Y73" s="29"/>
    </row>
    <row r="74" spans="1:25" ht="12.75" customHeight="1" x14ac:dyDescent="0.2">
      <c r="A74" s="44" t="s">
        <v>2192</v>
      </c>
      <c r="B74" s="51" t="s">
        <v>2948</v>
      </c>
      <c r="C74" s="120" t="s">
        <v>2192</v>
      </c>
      <c r="D74" s="175"/>
      <c r="E74" s="175"/>
      <c r="F74" s="32" t="str">
        <f t="shared" si="1"/>
        <v>-</v>
      </c>
      <c r="G74" s="29"/>
      <c r="H74" s="29"/>
      <c r="I74" s="29"/>
      <c r="J74" s="29"/>
      <c r="K74" s="29"/>
      <c r="L74" s="29"/>
      <c r="M74" s="29"/>
      <c r="N74" s="29"/>
      <c r="O74" s="29"/>
      <c r="P74" s="29"/>
      <c r="Q74" s="29"/>
      <c r="R74" s="29"/>
      <c r="S74" s="29"/>
      <c r="T74" s="29"/>
      <c r="U74" s="29"/>
      <c r="V74" s="29"/>
      <c r="W74" s="29"/>
      <c r="X74" s="29"/>
      <c r="Y74" s="29"/>
    </row>
    <row r="75" spans="1:25" ht="12.75" customHeight="1" x14ac:dyDescent="0.2">
      <c r="A75" s="44" t="s">
        <v>2194</v>
      </c>
      <c r="B75" s="51" t="s">
        <v>2949</v>
      </c>
      <c r="C75" s="120" t="s">
        <v>2194</v>
      </c>
      <c r="D75" s="47">
        <f t="shared" ref="D75:E75" si="15">SUM(D76:D81)</f>
        <v>0</v>
      </c>
      <c r="E75" s="47">
        <f t="shared" si="15"/>
        <v>0</v>
      </c>
      <c r="F75" s="32" t="str">
        <f t="shared" si="1"/>
        <v>-</v>
      </c>
      <c r="G75" s="29"/>
      <c r="H75" s="29"/>
      <c r="I75" s="29"/>
      <c r="J75" s="29"/>
      <c r="K75" s="29"/>
      <c r="L75" s="29"/>
      <c r="M75" s="29"/>
      <c r="N75" s="29"/>
      <c r="O75" s="29"/>
      <c r="P75" s="29"/>
      <c r="Q75" s="29"/>
      <c r="R75" s="29"/>
      <c r="S75" s="29"/>
      <c r="T75" s="29"/>
      <c r="U75" s="29"/>
      <c r="V75" s="29"/>
      <c r="W75" s="29"/>
      <c r="X75" s="29"/>
      <c r="Y75" s="29"/>
    </row>
    <row r="76" spans="1:25" ht="12.75" customHeight="1" x14ac:dyDescent="0.2">
      <c r="A76" s="44" t="s">
        <v>2196</v>
      </c>
      <c r="B76" s="51" t="s">
        <v>2950</v>
      </c>
      <c r="C76" s="120" t="s">
        <v>2196</v>
      </c>
      <c r="D76" s="175"/>
      <c r="E76" s="175"/>
      <c r="F76" s="32" t="str">
        <f t="shared" si="1"/>
        <v>-</v>
      </c>
      <c r="G76" s="29"/>
      <c r="H76" s="29"/>
      <c r="I76" s="29"/>
      <c r="J76" s="29"/>
      <c r="K76" s="29"/>
      <c r="L76" s="29"/>
      <c r="M76" s="29"/>
      <c r="N76" s="29"/>
      <c r="O76" s="29"/>
      <c r="P76" s="29"/>
      <c r="Q76" s="29"/>
      <c r="R76" s="29"/>
      <c r="S76" s="29"/>
      <c r="T76" s="29"/>
      <c r="U76" s="29"/>
      <c r="V76" s="29"/>
      <c r="W76" s="29"/>
      <c r="X76" s="29"/>
      <c r="Y76" s="29"/>
    </row>
    <row r="77" spans="1:25" ht="12.75" customHeight="1" x14ac:dyDescent="0.2">
      <c r="A77" s="44" t="s">
        <v>2198</v>
      </c>
      <c r="B77" s="51" t="s">
        <v>2951</v>
      </c>
      <c r="C77" s="120" t="s">
        <v>2198</v>
      </c>
      <c r="D77" s="175"/>
      <c r="E77" s="175"/>
      <c r="F77" s="32" t="str">
        <f t="shared" si="1"/>
        <v>-</v>
      </c>
      <c r="G77" s="29"/>
      <c r="H77" s="29"/>
      <c r="I77" s="29"/>
      <c r="J77" s="29"/>
      <c r="K77" s="29"/>
      <c r="L77" s="29"/>
      <c r="M77" s="29"/>
      <c r="N77" s="29"/>
      <c r="O77" s="29"/>
      <c r="P77" s="29"/>
      <c r="Q77" s="29"/>
      <c r="R77" s="29"/>
      <c r="S77" s="29"/>
      <c r="T77" s="29"/>
      <c r="U77" s="29"/>
      <c r="V77" s="29"/>
      <c r="W77" s="29"/>
      <c r="X77" s="29"/>
      <c r="Y77" s="29"/>
    </row>
    <row r="78" spans="1:25" ht="12.75" customHeight="1" x14ac:dyDescent="0.2">
      <c r="A78" s="44" t="s">
        <v>2200</v>
      </c>
      <c r="B78" s="51" t="s">
        <v>2952</v>
      </c>
      <c r="C78" s="120" t="s">
        <v>2200</v>
      </c>
      <c r="D78" s="175"/>
      <c r="E78" s="175"/>
      <c r="F78" s="32" t="str">
        <f t="shared" si="1"/>
        <v>-</v>
      </c>
      <c r="G78" s="29"/>
      <c r="H78" s="29"/>
      <c r="I78" s="29"/>
      <c r="J78" s="29"/>
      <c r="K78" s="29"/>
      <c r="L78" s="29"/>
      <c r="M78" s="29"/>
      <c r="N78" s="29"/>
      <c r="O78" s="29"/>
      <c r="P78" s="29"/>
      <c r="Q78" s="29"/>
      <c r="R78" s="29"/>
      <c r="S78" s="29"/>
      <c r="T78" s="29"/>
      <c r="U78" s="29"/>
      <c r="V78" s="29"/>
      <c r="W78" s="29"/>
      <c r="X78" s="29"/>
      <c r="Y78" s="29"/>
    </row>
    <row r="79" spans="1:25" ht="12.75" customHeight="1" x14ac:dyDescent="0.2">
      <c r="A79" s="44" t="s">
        <v>2202</v>
      </c>
      <c r="B79" s="51" t="s">
        <v>2953</v>
      </c>
      <c r="C79" s="120" t="s">
        <v>2202</v>
      </c>
      <c r="D79" s="175"/>
      <c r="E79" s="175"/>
      <c r="F79" s="32" t="str">
        <f t="shared" si="1"/>
        <v>-</v>
      </c>
      <c r="G79" s="29"/>
      <c r="H79" s="29"/>
      <c r="I79" s="29"/>
      <c r="J79" s="29"/>
      <c r="K79" s="29"/>
      <c r="L79" s="29"/>
      <c r="M79" s="29"/>
      <c r="N79" s="29"/>
      <c r="O79" s="29"/>
      <c r="P79" s="29"/>
      <c r="Q79" s="29"/>
      <c r="R79" s="29"/>
      <c r="S79" s="29"/>
      <c r="T79" s="29"/>
      <c r="U79" s="29"/>
      <c r="V79" s="29"/>
      <c r="W79" s="29"/>
      <c r="X79" s="29"/>
      <c r="Y79" s="29"/>
    </row>
    <row r="80" spans="1:25" ht="12.75" customHeight="1" x14ac:dyDescent="0.2">
      <c r="A80" s="44" t="s">
        <v>2204</v>
      </c>
      <c r="B80" s="51" t="s">
        <v>2954</v>
      </c>
      <c r="C80" s="120" t="s">
        <v>2204</v>
      </c>
      <c r="D80" s="175"/>
      <c r="E80" s="175"/>
      <c r="F80" s="32" t="str">
        <f t="shared" si="1"/>
        <v>-</v>
      </c>
      <c r="G80" s="29"/>
      <c r="H80" s="29"/>
      <c r="I80" s="29"/>
      <c r="J80" s="29"/>
      <c r="K80" s="29"/>
      <c r="L80" s="29"/>
      <c r="M80" s="29"/>
      <c r="N80" s="29"/>
      <c r="O80" s="29"/>
      <c r="P80" s="29"/>
      <c r="Q80" s="29"/>
      <c r="R80" s="29"/>
      <c r="S80" s="29"/>
      <c r="T80" s="29"/>
      <c r="U80" s="29"/>
      <c r="V80" s="29"/>
      <c r="W80" s="29"/>
      <c r="X80" s="29"/>
      <c r="Y80" s="29"/>
    </row>
    <row r="81" spans="1:25" ht="12.75" customHeight="1" x14ac:dyDescent="0.2">
      <c r="A81" s="44" t="s">
        <v>2206</v>
      </c>
      <c r="B81" s="51" t="s">
        <v>2955</v>
      </c>
      <c r="C81" s="120" t="s">
        <v>2206</v>
      </c>
      <c r="D81" s="175"/>
      <c r="E81" s="175"/>
      <c r="F81" s="32" t="str">
        <f t="shared" si="1"/>
        <v>-</v>
      </c>
      <c r="G81" s="29"/>
      <c r="H81" s="29"/>
      <c r="I81" s="29"/>
      <c r="J81" s="29"/>
      <c r="K81" s="29"/>
      <c r="L81" s="29"/>
      <c r="M81" s="29"/>
      <c r="N81" s="29"/>
      <c r="O81" s="29"/>
      <c r="P81" s="29"/>
      <c r="Q81" s="29"/>
      <c r="R81" s="29"/>
      <c r="S81" s="29"/>
      <c r="T81" s="29"/>
      <c r="U81" s="29"/>
      <c r="V81" s="29"/>
      <c r="W81" s="29"/>
      <c r="X81" s="29"/>
      <c r="Y81" s="29"/>
    </row>
    <row r="82" spans="1:25" ht="12.75" customHeight="1" x14ac:dyDescent="0.2">
      <c r="A82" s="44" t="s">
        <v>2208</v>
      </c>
      <c r="B82" s="51" t="s">
        <v>2956</v>
      </c>
      <c r="C82" s="120" t="s">
        <v>2208</v>
      </c>
      <c r="D82" s="47">
        <f t="shared" ref="D82:E82" si="16">SUM(D83:D88)</f>
        <v>0</v>
      </c>
      <c r="E82" s="47">
        <f t="shared" si="16"/>
        <v>0</v>
      </c>
      <c r="F82" s="32" t="str">
        <f t="shared" si="1"/>
        <v>-</v>
      </c>
      <c r="G82" s="29"/>
      <c r="H82" s="29"/>
      <c r="I82" s="29"/>
      <c r="J82" s="29"/>
      <c r="K82" s="29"/>
      <c r="L82" s="29"/>
      <c r="M82" s="29"/>
      <c r="N82" s="29"/>
      <c r="O82" s="29"/>
      <c r="P82" s="29"/>
      <c r="Q82" s="29"/>
      <c r="R82" s="29"/>
      <c r="S82" s="29"/>
      <c r="T82" s="29"/>
      <c r="U82" s="29"/>
      <c r="V82" s="29"/>
      <c r="W82" s="29"/>
      <c r="X82" s="29"/>
      <c r="Y82" s="29"/>
    </row>
    <row r="83" spans="1:25" ht="12.75" customHeight="1" x14ac:dyDescent="0.2">
      <c r="A83" s="44" t="s">
        <v>2210</v>
      </c>
      <c r="B83" s="51" t="s">
        <v>2957</v>
      </c>
      <c r="C83" s="120" t="s">
        <v>2210</v>
      </c>
      <c r="D83" s="175"/>
      <c r="E83" s="175"/>
      <c r="F83" s="32" t="str">
        <f t="shared" si="1"/>
        <v>-</v>
      </c>
      <c r="G83" s="29"/>
      <c r="H83" s="29"/>
      <c r="I83" s="29"/>
      <c r="J83" s="29"/>
      <c r="K83" s="29"/>
      <c r="L83" s="29"/>
      <c r="M83" s="29"/>
      <c r="N83" s="29"/>
      <c r="O83" s="29"/>
      <c r="P83" s="29"/>
      <c r="Q83" s="29"/>
      <c r="R83" s="29"/>
      <c r="S83" s="29"/>
      <c r="T83" s="29"/>
      <c r="U83" s="29"/>
      <c r="V83" s="29"/>
      <c r="W83" s="29"/>
      <c r="X83" s="29"/>
      <c r="Y83" s="29"/>
    </row>
    <row r="84" spans="1:25" ht="12.75" customHeight="1" x14ac:dyDescent="0.2">
      <c r="A84" s="44" t="s">
        <v>2212</v>
      </c>
      <c r="B84" s="51" t="s">
        <v>2958</v>
      </c>
      <c r="C84" s="120" t="s">
        <v>2212</v>
      </c>
      <c r="D84" s="175"/>
      <c r="E84" s="175"/>
      <c r="F84" s="32" t="str">
        <f t="shared" si="1"/>
        <v>-</v>
      </c>
      <c r="G84" s="29"/>
      <c r="H84" s="29"/>
      <c r="I84" s="29"/>
      <c r="J84" s="29"/>
      <c r="K84" s="29"/>
      <c r="L84" s="29"/>
      <c r="M84" s="29"/>
      <c r="N84" s="29"/>
      <c r="O84" s="29"/>
      <c r="P84" s="29"/>
      <c r="Q84" s="29"/>
      <c r="R84" s="29"/>
      <c r="S84" s="29"/>
      <c r="T84" s="29"/>
      <c r="U84" s="29"/>
      <c r="V84" s="29"/>
      <c r="W84" s="29"/>
      <c r="X84" s="29"/>
      <c r="Y84" s="29"/>
    </row>
    <row r="85" spans="1:25" ht="12.75" customHeight="1" x14ac:dyDescent="0.2">
      <c r="A85" s="44" t="s">
        <v>2214</v>
      </c>
      <c r="B85" s="51" t="s">
        <v>2959</v>
      </c>
      <c r="C85" s="120" t="s">
        <v>2214</v>
      </c>
      <c r="D85" s="175"/>
      <c r="E85" s="175"/>
      <c r="F85" s="32" t="str">
        <f t="shared" si="1"/>
        <v>-</v>
      </c>
      <c r="G85" s="29"/>
      <c r="H85" s="29"/>
      <c r="I85" s="29"/>
      <c r="J85" s="29"/>
      <c r="K85" s="29"/>
      <c r="L85" s="29"/>
      <c r="M85" s="29"/>
      <c r="N85" s="29"/>
      <c r="O85" s="29"/>
      <c r="P85" s="29"/>
      <c r="Q85" s="29"/>
      <c r="R85" s="29"/>
      <c r="S85" s="29"/>
      <c r="T85" s="29"/>
      <c r="U85" s="29"/>
      <c r="V85" s="29"/>
      <c r="W85" s="29"/>
      <c r="X85" s="29"/>
      <c r="Y85" s="29"/>
    </row>
    <row r="86" spans="1:25" ht="12.75" customHeight="1" x14ac:dyDescent="0.2">
      <c r="A86" s="44" t="s">
        <v>2216</v>
      </c>
      <c r="B86" s="51" t="s">
        <v>2960</v>
      </c>
      <c r="C86" s="120" t="s">
        <v>2216</v>
      </c>
      <c r="D86" s="175"/>
      <c r="E86" s="175"/>
      <c r="F86" s="32" t="str">
        <f t="shared" si="1"/>
        <v>-</v>
      </c>
      <c r="G86" s="29"/>
      <c r="H86" s="29"/>
      <c r="I86" s="29"/>
      <c r="J86" s="29"/>
      <c r="K86" s="29"/>
      <c r="L86" s="29"/>
      <c r="M86" s="29"/>
      <c r="N86" s="29"/>
      <c r="O86" s="29"/>
      <c r="P86" s="29"/>
      <c r="Q86" s="29"/>
      <c r="R86" s="29"/>
      <c r="S86" s="29"/>
      <c r="T86" s="29"/>
      <c r="U86" s="29"/>
      <c r="V86" s="29"/>
      <c r="W86" s="29"/>
      <c r="X86" s="29"/>
      <c r="Y86" s="29"/>
    </row>
    <row r="87" spans="1:25" ht="12.75" customHeight="1" x14ac:dyDescent="0.2">
      <c r="A87" s="44" t="s">
        <v>2218</v>
      </c>
      <c r="B87" s="51" t="s">
        <v>2961</v>
      </c>
      <c r="C87" s="120" t="s">
        <v>2218</v>
      </c>
      <c r="D87" s="175"/>
      <c r="E87" s="175"/>
      <c r="F87" s="32" t="str">
        <f t="shared" si="1"/>
        <v>-</v>
      </c>
      <c r="G87" s="29"/>
      <c r="H87" s="29"/>
      <c r="I87" s="29"/>
      <c r="J87" s="29"/>
      <c r="K87" s="29"/>
      <c r="L87" s="29"/>
      <c r="M87" s="29"/>
      <c r="N87" s="29"/>
      <c r="O87" s="29"/>
      <c r="P87" s="29"/>
      <c r="Q87" s="29"/>
      <c r="R87" s="29"/>
      <c r="S87" s="29"/>
      <c r="T87" s="29"/>
      <c r="U87" s="29"/>
      <c r="V87" s="29"/>
      <c r="W87" s="29"/>
      <c r="X87" s="29"/>
      <c r="Y87" s="29"/>
    </row>
    <row r="88" spans="1:25" ht="12.75" customHeight="1" x14ac:dyDescent="0.2">
      <c r="A88" s="44" t="s">
        <v>2962</v>
      </c>
      <c r="B88" s="51" t="s">
        <v>2963</v>
      </c>
      <c r="C88" s="120" t="s">
        <v>2962</v>
      </c>
      <c r="D88" s="175"/>
      <c r="E88" s="175"/>
      <c r="F88" s="32" t="str">
        <f t="shared" si="1"/>
        <v>-</v>
      </c>
      <c r="G88" s="29"/>
      <c r="H88" s="29"/>
      <c r="I88" s="29"/>
      <c r="J88" s="29"/>
      <c r="K88" s="29"/>
      <c r="L88" s="29"/>
      <c r="M88" s="29"/>
      <c r="N88" s="29"/>
      <c r="O88" s="29"/>
      <c r="P88" s="29"/>
      <c r="Q88" s="29"/>
      <c r="R88" s="29"/>
      <c r="S88" s="29"/>
      <c r="T88" s="29"/>
      <c r="U88" s="29"/>
      <c r="V88" s="29"/>
      <c r="W88" s="29"/>
      <c r="X88" s="29"/>
      <c r="Y88" s="29"/>
    </row>
    <row r="89" spans="1:25" ht="12.75" customHeight="1" x14ac:dyDescent="0.2">
      <c r="A89" s="44" t="s">
        <v>2964</v>
      </c>
      <c r="B89" s="51" t="s">
        <v>2965</v>
      </c>
      <c r="C89" s="120" t="s">
        <v>2964</v>
      </c>
      <c r="D89" s="47">
        <f t="shared" ref="D89:E89" si="17">D90+D94+D99+D104+D105+D106</f>
        <v>0</v>
      </c>
      <c r="E89" s="47">
        <f t="shared" si="17"/>
        <v>0</v>
      </c>
      <c r="F89" s="32" t="str">
        <f t="shared" si="1"/>
        <v>-</v>
      </c>
      <c r="G89" s="29"/>
      <c r="H89" s="29"/>
      <c r="I89" s="29"/>
      <c r="J89" s="29"/>
      <c r="K89" s="29"/>
      <c r="L89" s="29"/>
      <c r="M89" s="29"/>
      <c r="N89" s="29"/>
      <c r="O89" s="29"/>
      <c r="P89" s="29"/>
      <c r="Q89" s="29"/>
      <c r="R89" s="29"/>
      <c r="S89" s="29"/>
      <c r="T89" s="29"/>
      <c r="U89" s="29"/>
      <c r="V89" s="29"/>
      <c r="W89" s="29"/>
      <c r="X89" s="29"/>
      <c r="Y89" s="29"/>
    </row>
    <row r="90" spans="1:25" ht="12.75" customHeight="1" x14ac:dyDescent="0.2">
      <c r="A90" s="44" t="s">
        <v>2966</v>
      </c>
      <c r="B90" s="51" t="s">
        <v>2967</v>
      </c>
      <c r="C90" s="120" t="s">
        <v>2966</v>
      </c>
      <c r="D90" s="47">
        <f t="shared" ref="D90:E90" si="18">SUM(D91:D93)</f>
        <v>0</v>
      </c>
      <c r="E90" s="47">
        <f t="shared" si="18"/>
        <v>0</v>
      </c>
      <c r="F90" s="32" t="str">
        <f t="shared" si="1"/>
        <v>-</v>
      </c>
      <c r="G90" s="29"/>
      <c r="H90" s="29"/>
      <c r="I90" s="29"/>
      <c r="J90" s="29"/>
      <c r="K90" s="29"/>
      <c r="L90" s="29"/>
      <c r="M90" s="29"/>
      <c r="N90" s="29"/>
      <c r="O90" s="29"/>
      <c r="P90" s="29"/>
      <c r="Q90" s="29"/>
      <c r="R90" s="29"/>
      <c r="S90" s="29"/>
      <c r="T90" s="29"/>
      <c r="U90" s="29"/>
      <c r="V90" s="29"/>
      <c r="W90" s="29"/>
      <c r="X90" s="29"/>
      <c r="Y90" s="29"/>
    </row>
    <row r="91" spans="1:25" ht="12.75" customHeight="1" x14ac:dyDescent="0.2">
      <c r="A91" s="44" t="s">
        <v>2968</v>
      </c>
      <c r="B91" s="51" t="s">
        <v>1608</v>
      </c>
      <c r="C91" s="120" t="s">
        <v>2968</v>
      </c>
      <c r="D91" s="175"/>
      <c r="E91" s="175"/>
      <c r="F91" s="32" t="str">
        <f t="shared" si="1"/>
        <v>-</v>
      </c>
      <c r="G91" s="29"/>
      <c r="H91" s="29"/>
      <c r="I91" s="29"/>
      <c r="J91" s="29"/>
      <c r="K91" s="29"/>
      <c r="L91" s="29"/>
      <c r="M91" s="29"/>
      <c r="N91" s="29"/>
      <c r="O91" s="29"/>
      <c r="P91" s="29"/>
      <c r="Q91" s="29"/>
      <c r="R91" s="29"/>
      <c r="S91" s="29"/>
      <c r="T91" s="29"/>
      <c r="U91" s="29"/>
      <c r="V91" s="29"/>
      <c r="W91" s="29"/>
      <c r="X91" s="29"/>
      <c r="Y91" s="29"/>
    </row>
    <row r="92" spans="1:25" ht="12.75" customHeight="1" x14ac:dyDescent="0.2">
      <c r="A92" s="44" t="s">
        <v>2969</v>
      </c>
      <c r="B92" s="51" t="s">
        <v>2970</v>
      </c>
      <c r="C92" s="120" t="s">
        <v>2969</v>
      </c>
      <c r="D92" s="175"/>
      <c r="E92" s="175"/>
      <c r="F92" s="32" t="str">
        <f t="shared" si="1"/>
        <v>-</v>
      </c>
      <c r="G92" s="29"/>
      <c r="H92" s="29"/>
      <c r="I92" s="29"/>
      <c r="J92" s="29"/>
      <c r="K92" s="29"/>
      <c r="L92" s="29"/>
      <c r="M92" s="29"/>
      <c r="N92" s="29"/>
      <c r="O92" s="29"/>
      <c r="P92" s="29"/>
      <c r="Q92" s="29"/>
      <c r="R92" s="29"/>
      <c r="S92" s="29"/>
      <c r="T92" s="29"/>
      <c r="U92" s="29"/>
      <c r="V92" s="29"/>
      <c r="W92" s="29"/>
      <c r="X92" s="29"/>
      <c r="Y92" s="29"/>
    </row>
    <row r="93" spans="1:25" ht="12.75" customHeight="1" x14ac:dyDescent="0.2">
      <c r="A93" s="44" t="s">
        <v>2971</v>
      </c>
      <c r="B93" s="51" t="s">
        <v>2972</v>
      </c>
      <c r="C93" s="120" t="s">
        <v>2971</v>
      </c>
      <c r="D93" s="175"/>
      <c r="E93" s="175"/>
      <c r="F93" s="32" t="str">
        <f t="shared" si="1"/>
        <v>-</v>
      </c>
      <c r="G93" s="29"/>
      <c r="H93" s="29"/>
      <c r="I93" s="29"/>
      <c r="J93" s="29"/>
      <c r="K93" s="29"/>
      <c r="L93" s="29"/>
      <c r="M93" s="29"/>
      <c r="N93" s="29"/>
      <c r="O93" s="29"/>
      <c r="P93" s="29"/>
      <c r="Q93" s="29"/>
      <c r="R93" s="29"/>
      <c r="S93" s="29"/>
      <c r="T93" s="29"/>
      <c r="U93" s="29"/>
      <c r="V93" s="29"/>
      <c r="W93" s="29"/>
      <c r="X93" s="29"/>
      <c r="Y93" s="29"/>
    </row>
    <row r="94" spans="1:25" ht="12.75" customHeight="1" x14ac:dyDescent="0.2">
      <c r="A94" s="44" t="s">
        <v>2973</v>
      </c>
      <c r="B94" s="51" t="s">
        <v>2974</v>
      </c>
      <c r="C94" s="120" t="s">
        <v>2973</v>
      </c>
      <c r="D94" s="47">
        <f t="shared" ref="D94:E94" si="19">SUM(D95:D98)</f>
        <v>0</v>
      </c>
      <c r="E94" s="47">
        <f t="shared" si="19"/>
        <v>0</v>
      </c>
      <c r="F94" s="32" t="str">
        <f t="shared" si="1"/>
        <v>-</v>
      </c>
      <c r="G94" s="29"/>
      <c r="H94" s="29"/>
      <c r="I94" s="29"/>
      <c r="J94" s="29"/>
      <c r="K94" s="29"/>
      <c r="L94" s="29"/>
      <c r="M94" s="29"/>
      <c r="N94" s="29"/>
      <c r="O94" s="29"/>
      <c r="P94" s="29"/>
      <c r="Q94" s="29"/>
      <c r="R94" s="29"/>
      <c r="S94" s="29"/>
      <c r="T94" s="29"/>
      <c r="U94" s="29"/>
      <c r="V94" s="29"/>
      <c r="W94" s="29"/>
      <c r="X94" s="29"/>
      <c r="Y94" s="29"/>
    </row>
    <row r="95" spans="1:25" ht="12.75" customHeight="1" x14ac:dyDescent="0.2">
      <c r="A95" s="44" t="s">
        <v>2975</v>
      </c>
      <c r="B95" s="51" t="s">
        <v>2976</v>
      </c>
      <c r="C95" s="120" t="s">
        <v>2975</v>
      </c>
      <c r="D95" s="175"/>
      <c r="E95" s="175"/>
      <c r="F95" s="32" t="str">
        <f t="shared" si="1"/>
        <v>-</v>
      </c>
      <c r="G95" s="29"/>
      <c r="H95" s="29"/>
      <c r="I95" s="29"/>
      <c r="J95" s="29"/>
      <c r="K95" s="29"/>
      <c r="L95" s="29"/>
      <c r="M95" s="29"/>
      <c r="N95" s="29"/>
      <c r="O95" s="29"/>
      <c r="P95" s="29"/>
      <c r="Q95" s="29"/>
      <c r="R95" s="29"/>
      <c r="S95" s="29"/>
      <c r="T95" s="29"/>
      <c r="U95" s="29"/>
      <c r="V95" s="29"/>
      <c r="W95" s="29"/>
      <c r="X95" s="29"/>
      <c r="Y95" s="29"/>
    </row>
    <row r="96" spans="1:25" ht="12.75" customHeight="1" x14ac:dyDescent="0.2">
      <c r="A96" s="44" t="s">
        <v>2977</v>
      </c>
      <c r="B96" s="51" t="s">
        <v>2978</v>
      </c>
      <c r="C96" s="120" t="s">
        <v>2977</v>
      </c>
      <c r="D96" s="175"/>
      <c r="E96" s="175"/>
      <c r="F96" s="32" t="str">
        <f t="shared" si="1"/>
        <v>-</v>
      </c>
      <c r="G96" s="29"/>
      <c r="H96" s="29"/>
      <c r="I96" s="29"/>
      <c r="J96" s="29"/>
      <c r="K96" s="29"/>
      <c r="L96" s="29"/>
      <c r="M96" s="29"/>
      <c r="N96" s="29"/>
      <c r="O96" s="29"/>
      <c r="P96" s="29"/>
      <c r="Q96" s="29"/>
      <c r="R96" s="29"/>
      <c r="S96" s="29"/>
      <c r="T96" s="29"/>
      <c r="U96" s="29"/>
      <c r="V96" s="29"/>
      <c r="W96" s="29"/>
      <c r="X96" s="29"/>
      <c r="Y96" s="29"/>
    </row>
    <row r="97" spans="1:25" ht="12.75" customHeight="1" x14ac:dyDescent="0.2">
      <c r="A97" s="44" t="s">
        <v>2979</v>
      </c>
      <c r="B97" s="51" t="s">
        <v>2980</v>
      </c>
      <c r="C97" s="120" t="s">
        <v>2979</v>
      </c>
      <c r="D97" s="175"/>
      <c r="E97" s="175"/>
      <c r="F97" s="32" t="str">
        <f t="shared" si="1"/>
        <v>-</v>
      </c>
      <c r="G97" s="29"/>
      <c r="H97" s="29"/>
      <c r="I97" s="29"/>
      <c r="J97" s="29"/>
      <c r="K97" s="29"/>
      <c r="L97" s="29"/>
      <c r="M97" s="29"/>
      <c r="N97" s="29"/>
      <c r="O97" s="29"/>
      <c r="P97" s="29"/>
      <c r="Q97" s="29"/>
      <c r="R97" s="29"/>
      <c r="S97" s="29"/>
      <c r="T97" s="29"/>
      <c r="U97" s="29"/>
      <c r="V97" s="29"/>
      <c r="W97" s="29"/>
      <c r="X97" s="29"/>
      <c r="Y97" s="29"/>
    </row>
    <row r="98" spans="1:25" ht="12.75" customHeight="1" x14ac:dyDescent="0.2">
      <c r="A98" s="44" t="s">
        <v>2981</v>
      </c>
      <c r="B98" s="51" t="s">
        <v>2982</v>
      </c>
      <c r="C98" s="120" t="s">
        <v>2981</v>
      </c>
      <c r="D98" s="175"/>
      <c r="E98" s="175"/>
      <c r="F98" s="32" t="str">
        <f t="shared" si="1"/>
        <v>-</v>
      </c>
      <c r="G98" s="29"/>
      <c r="H98" s="29"/>
      <c r="I98" s="29"/>
      <c r="J98" s="29"/>
      <c r="K98" s="29"/>
      <c r="L98" s="29"/>
      <c r="M98" s="29"/>
      <c r="N98" s="29"/>
      <c r="O98" s="29"/>
      <c r="P98" s="29"/>
      <c r="Q98" s="29"/>
      <c r="R98" s="29"/>
      <c r="S98" s="29"/>
      <c r="T98" s="29"/>
      <c r="U98" s="29"/>
      <c r="V98" s="29"/>
      <c r="W98" s="29"/>
      <c r="X98" s="29"/>
      <c r="Y98" s="29"/>
    </row>
    <row r="99" spans="1:25" ht="12.75" customHeight="1" x14ac:dyDescent="0.2">
      <c r="A99" s="44" t="s">
        <v>2983</v>
      </c>
      <c r="B99" s="51" t="s">
        <v>2984</v>
      </c>
      <c r="C99" s="120" t="s">
        <v>2983</v>
      </c>
      <c r="D99" s="47">
        <f t="shared" ref="D99:E99" si="20">SUM(D100:D103)</f>
        <v>0</v>
      </c>
      <c r="E99" s="47">
        <f t="shared" si="20"/>
        <v>0</v>
      </c>
      <c r="F99" s="32" t="str">
        <f t="shared" si="1"/>
        <v>-</v>
      </c>
      <c r="G99" s="29"/>
      <c r="H99" s="29"/>
      <c r="I99" s="29"/>
      <c r="J99" s="29"/>
      <c r="K99" s="29"/>
      <c r="L99" s="29"/>
      <c r="M99" s="29"/>
      <c r="N99" s="29"/>
      <c r="O99" s="29"/>
      <c r="P99" s="29"/>
      <c r="Q99" s="29"/>
      <c r="R99" s="29"/>
      <c r="S99" s="29"/>
      <c r="T99" s="29"/>
      <c r="U99" s="29"/>
      <c r="V99" s="29"/>
      <c r="W99" s="29"/>
      <c r="X99" s="29"/>
      <c r="Y99" s="29"/>
    </row>
    <row r="100" spans="1:25" ht="12.75" customHeight="1" x14ac:dyDescent="0.2">
      <c r="A100" s="44" t="s">
        <v>2985</v>
      </c>
      <c r="B100" s="51" t="s">
        <v>2986</v>
      </c>
      <c r="C100" s="120" t="s">
        <v>2985</v>
      </c>
      <c r="D100" s="175"/>
      <c r="E100" s="175"/>
      <c r="F100" s="32" t="str">
        <f t="shared" si="1"/>
        <v>-</v>
      </c>
      <c r="G100" s="29"/>
      <c r="H100" s="29"/>
      <c r="I100" s="29"/>
      <c r="J100" s="29"/>
      <c r="K100" s="29"/>
      <c r="L100" s="29"/>
      <c r="M100" s="29"/>
      <c r="N100" s="29"/>
      <c r="O100" s="29"/>
      <c r="P100" s="29"/>
      <c r="Q100" s="29"/>
      <c r="R100" s="29"/>
      <c r="S100" s="29"/>
      <c r="T100" s="29"/>
      <c r="U100" s="29"/>
      <c r="V100" s="29"/>
      <c r="W100" s="29"/>
      <c r="X100" s="29"/>
      <c r="Y100" s="29"/>
    </row>
    <row r="101" spans="1:25" ht="12.75" customHeight="1" x14ac:dyDescent="0.2">
      <c r="A101" s="44" t="s">
        <v>2987</v>
      </c>
      <c r="B101" s="51" t="s">
        <v>2988</v>
      </c>
      <c r="C101" s="120" t="s">
        <v>2987</v>
      </c>
      <c r="D101" s="175"/>
      <c r="E101" s="175"/>
      <c r="F101" s="32" t="str">
        <f t="shared" si="1"/>
        <v>-</v>
      </c>
      <c r="G101" s="29"/>
      <c r="H101" s="29"/>
      <c r="I101" s="29"/>
      <c r="J101" s="29"/>
      <c r="K101" s="29"/>
      <c r="L101" s="29"/>
      <c r="M101" s="29"/>
      <c r="N101" s="29"/>
      <c r="O101" s="29"/>
      <c r="P101" s="29"/>
      <c r="Q101" s="29"/>
      <c r="R101" s="29"/>
      <c r="S101" s="29"/>
      <c r="T101" s="29"/>
      <c r="U101" s="29"/>
      <c r="V101" s="29"/>
      <c r="W101" s="29"/>
      <c r="X101" s="29"/>
      <c r="Y101" s="29"/>
    </row>
    <row r="102" spans="1:25" ht="12.75" customHeight="1" x14ac:dyDescent="0.2">
      <c r="A102" s="44" t="s">
        <v>2989</v>
      </c>
      <c r="B102" s="51" t="s">
        <v>2990</v>
      </c>
      <c r="C102" s="120" t="s">
        <v>2989</v>
      </c>
      <c r="D102" s="175"/>
      <c r="E102" s="175"/>
      <c r="F102" s="32" t="str">
        <f t="shared" si="1"/>
        <v>-</v>
      </c>
      <c r="G102" s="29"/>
      <c r="H102" s="29"/>
      <c r="I102" s="29"/>
      <c r="J102" s="29"/>
      <c r="K102" s="29"/>
      <c r="L102" s="29"/>
      <c r="M102" s="29"/>
      <c r="N102" s="29"/>
      <c r="O102" s="29"/>
      <c r="P102" s="29"/>
      <c r="Q102" s="29"/>
      <c r="R102" s="29"/>
      <c r="S102" s="29"/>
      <c r="T102" s="29"/>
      <c r="U102" s="29"/>
      <c r="V102" s="29"/>
      <c r="W102" s="29"/>
      <c r="X102" s="29"/>
      <c r="Y102" s="29"/>
    </row>
    <row r="103" spans="1:25" ht="12.75" customHeight="1" x14ac:dyDescent="0.2">
      <c r="A103" s="44" t="s">
        <v>2991</v>
      </c>
      <c r="B103" s="51" t="s">
        <v>2992</v>
      </c>
      <c r="C103" s="120" t="s">
        <v>2991</v>
      </c>
      <c r="D103" s="175"/>
      <c r="E103" s="175"/>
      <c r="F103" s="32" t="str">
        <f t="shared" si="1"/>
        <v>-</v>
      </c>
      <c r="G103" s="29"/>
      <c r="H103" s="29"/>
      <c r="I103" s="29"/>
      <c r="J103" s="29"/>
      <c r="K103" s="29"/>
      <c r="L103" s="29"/>
      <c r="M103" s="29"/>
      <c r="N103" s="29"/>
      <c r="O103" s="29"/>
      <c r="P103" s="29"/>
      <c r="Q103" s="29"/>
      <c r="R103" s="29"/>
      <c r="S103" s="29"/>
      <c r="T103" s="29"/>
      <c r="U103" s="29"/>
      <c r="V103" s="29"/>
      <c r="W103" s="29"/>
      <c r="X103" s="29"/>
      <c r="Y103" s="29"/>
    </row>
    <row r="104" spans="1:25" ht="12.75" customHeight="1" x14ac:dyDescent="0.2">
      <c r="A104" s="44" t="s">
        <v>2993</v>
      </c>
      <c r="B104" s="51" t="s">
        <v>2994</v>
      </c>
      <c r="C104" s="120" t="s">
        <v>2993</v>
      </c>
      <c r="D104" s="175"/>
      <c r="E104" s="175"/>
      <c r="F104" s="32" t="str">
        <f t="shared" si="1"/>
        <v>-</v>
      </c>
      <c r="G104" s="29"/>
      <c r="H104" s="29"/>
      <c r="I104" s="29"/>
      <c r="J104" s="29"/>
      <c r="K104" s="29"/>
      <c r="L104" s="29"/>
      <c r="M104" s="29"/>
      <c r="N104" s="29"/>
      <c r="O104" s="29"/>
      <c r="P104" s="29"/>
      <c r="Q104" s="29"/>
      <c r="R104" s="29"/>
      <c r="S104" s="29"/>
      <c r="T104" s="29"/>
      <c r="U104" s="29"/>
      <c r="V104" s="29"/>
      <c r="W104" s="29"/>
      <c r="X104" s="29"/>
      <c r="Y104" s="29"/>
    </row>
    <row r="105" spans="1:25" ht="12.75" customHeight="1" x14ac:dyDescent="0.2">
      <c r="A105" s="44" t="s">
        <v>2995</v>
      </c>
      <c r="B105" s="51" t="s">
        <v>2996</v>
      </c>
      <c r="C105" s="120" t="s">
        <v>2995</v>
      </c>
      <c r="D105" s="175"/>
      <c r="E105" s="175"/>
      <c r="F105" s="32" t="str">
        <f t="shared" si="1"/>
        <v>-</v>
      </c>
      <c r="G105" s="29"/>
      <c r="H105" s="29"/>
      <c r="I105" s="29"/>
      <c r="J105" s="29"/>
      <c r="K105" s="29"/>
      <c r="L105" s="29"/>
      <c r="M105" s="29"/>
      <c r="N105" s="29"/>
      <c r="O105" s="29"/>
      <c r="P105" s="29"/>
      <c r="Q105" s="29"/>
      <c r="R105" s="29"/>
      <c r="S105" s="29"/>
      <c r="T105" s="29"/>
      <c r="U105" s="29"/>
      <c r="V105" s="29"/>
      <c r="W105" s="29"/>
      <c r="X105" s="29"/>
      <c r="Y105" s="29"/>
    </row>
    <row r="106" spans="1:25" ht="12.75" customHeight="1" x14ac:dyDescent="0.2">
      <c r="A106" s="44" t="s">
        <v>2997</v>
      </c>
      <c r="B106" s="51" t="s">
        <v>2998</v>
      </c>
      <c r="C106" s="120" t="s">
        <v>2997</v>
      </c>
      <c r="D106" s="175"/>
      <c r="E106" s="175"/>
      <c r="F106" s="32" t="str">
        <f t="shared" si="1"/>
        <v>-</v>
      </c>
      <c r="G106" s="29"/>
      <c r="H106" s="29"/>
      <c r="I106" s="29"/>
      <c r="J106" s="29"/>
      <c r="K106" s="29"/>
      <c r="L106" s="29"/>
      <c r="M106" s="29"/>
      <c r="N106" s="29"/>
      <c r="O106" s="29"/>
      <c r="P106" s="29"/>
      <c r="Q106" s="29"/>
      <c r="R106" s="29"/>
      <c r="S106" s="29"/>
      <c r="T106" s="29"/>
      <c r="U106" s="29"/>
      <c r="V106" s="29"/>
      <c r="W106" s="29"/>
      <c r="X106" s="29"/>
      <c r="Y106" s="29"/>
    </row>
    <row r="107" spans="1:25" ht="12.75" customHeight="1" x14ac:dyDescent="0.2">
      <c r="A107" s="44" t="s">
        <v>2999</v>
      </c>
      <c r="B107" s="51" t="s">
        <v>3000</v>
      </c>
      <c r="C107" s="120" t="s">
        <v>2999</v>
      </c>
      <c r="D107" s="47">
        <f t="shared" ref="D107:E107" si="21">SUM(D108:D113)</f>
        <v>0</v>
      </c>
      <c r="E107" s="47">
        <f t="shared" si="21"/>
        <v>0</v>
      </c>
      <c r="F107" s="32" t="str">
        <f t="shared" si="1"/>
        <v>-</v>
      </c>
      <c r="G107" s="29"/>
      <c r="H107" s="29"/>
      <c r="I107" s="29"/>
      <c r="J107" s="29"/>
      <c r="K107" s="29"/>
      <c r="L107" s="29"/>
      <c r="M107" s="29"/>
      <c r="N107" s="29"/>
      <c r="O107" s="29"/>
      <c r="P107" s="29"/>
      <c r="Q107" s="29"/>
      <c r="R107" s="29"/>
      <c r="S107" s="29"/>
      <c r="T107" s="29"/>
      <c r="U107" s="29"/>
      <c r="V107" s="29"/>
      <c r="W107" s="29"/>
      <c r="X107" s="29"/>
      <c r="Y107" s="29"/>
    </row>
    <row r="108" spans="1:25" ht="12.75" customHeight="1" x14ac:dyDescent="0.2">
      <c r="A108" s="44" t="s">
        <v>3001</v>
      </c>
      <c r="B108" s="51" t="s">
        <v>3002</v>
      </c>
      <c r="C108" s="120" t="s">
        <v>3001</v>
      </c>
      <c r="D108" s="175"/>
      <c r="E108" s="175"/>
      <c r="F108" s="32" t="str">
        <f t="shared" si="1"/>
        <v>-</v>
      </c>
      <c r="G108" s="29"/>
      <c r="H108" s="29"/>
      <c r="I108" s="29"/>
      <c r="J108" s="29"/>
      <c r="K108" s="29"/>
      <c r="L108" s="29"/>
      <c r="M108" s="29"/>
      <c r="N108" s="29"/>
      <c r="O108" s="29"/>
      <c r="P108" s="29"/>
      <c r="Q108" s="29"/>
      <c r="R108" s="29"/>
      <c r="S108" s="29"/>
      <c r="T108" s="29"/>
      <c r="U108" s="29"/>
      <c r="V108" s="29"/>
      <c r="W108" s="29"/>
      <c r="X108" s="29"/>
      <c r="Y108" s="29"/>
    </row>
    <row r="109" spans="1:25" ht="12.75" customHeight="1" x14ac:dyDescent="0.2">
      <c r="A109" s="44" t="s">
        <v>3003</v>
      </c>
      <c r="B109" s="51" t="s">
        <v>3004</v>
      </c>
      <c r="C109" s="120" t="s">
        <v>3003</v>
      </c>
      <c r="D109" s="175"/>
      <c r="E109" s="175"/>
      <c r="F109" s="32" t="str">
        <f t="shared" si="1"/>
        <v>-</v>
      </c>
      <c r="G109" s="29"/>
      <c r="H109" s="29"/>
      <c r="I109" s="29"/>
      <c r="J109" s="29"/>
      <c r="K109" s="29"/>
      <c r="L109" s="29"/>
      <c r="M109" s="29"/>
      <c r="N109" s="29"/>
      <c r="O109" s="29"/>
      <c r="P109" s="29"/>
      <c r="Q109" s="29"/>
      <c r="R109" s="29"/>
      <c r="S109" s="29"/>
      <c r="T109" s="29"/>
      <c r="U109" s="29"/>
      <c r="V109" s="29"/>
      <c r="W109" s="29"/>
      <c r="X109" s="29"/>
      <c r="Y109" s="29"/>
    </row>
    <row r="110" spans="1:25" ht="12.75" customHeight="1" x14ac:dyDescent="0.2">
      <c r="A110" s="44" t="s">
        <v>3005</v>
      </c>
      <c r="B110" s="51" t="s">
        <v>3006</v>
      </c>
      <c r="C110" s="120" t="s">
        <v>3005</v>
      </c>
      <c r="D110" s="175"/>
      <c r="E110" s="175"/>
      <c r="F110" s="32" t="str">
        <f t="shared" si="1"/>
        <v>-</v>
      </c>
      <c r="G110" s="29"/>
      <c r="H110" s="29"/>
      <c r="I110" s="29"/>
      <c r="J110" s="29"/>
      <c r="K110" s="29"/>
      <c r="L110" s="29"/>
      <c r="M110" s="29"/>
      <c r="N110" s="29"/>
      <c r="O110" s="29"/>
      <c r="P110" s="29"/>
      <c r="Q110" s="29"/>
      <c r="R110" s="29"/>
      <c r="S110" s="29"/>
      <c r="T110" s="29"/>
      <c r="U110" s="29"/>
      <c r="V110" s="29"/>
      <c r="W110" s="29"/>
      <c r="X110" s="29"/>
      <c r="Y110" s="29"/>
    </row>
    <row r="111" spans="1:25" ht="12.75" customHeight="1" x14ac:dyDescent="0.2">
      <c r="A111" s="44" t="s">
        <v>3007</v>
      </c>
      <c r="B111" s="51" t="s">
        <v>3008</v>
      </c>
      <c r="C111" s="120" t="s">
        <v>3007</v>
      </c>
      <c r="D111" s="175"/>
      <c r="E111" s="175"/>
      <c r="F111" s="32" t="str">
        <f t="shared" si="1"/>
        <v>-</v>
      </c>
      <c r="G111" s="29"/>
      <c r="H111" s="29"/>
      <c r="I111" s="29"/>
      <c r="J111" s="29"/>
      <c r="K111" s="29"/>
      <c r="L111" s="29"/>
      <c r="M111" s="29"/>
      <c r="N111" s="29"/>
      <c r="O111" s="29"/>
      <c r="P111" s="29"/>
      <c r="Q111" s="29"/>
      <c r="R111" s="29"/>
      <c r="S111" s="29"/>
      <c r="T111" s="29"/>
      <c r="U111" s="29"/>
      <c r="V111" s="29"/>
      <c r="W111" s="29"/>
      <c r="X111" s="29"/>
      <c r="Y111" s="29"/>
    </row>
    <row r="112" spans="1:25" ht="12.75" customHeight="1" x14ac:dyDescent="0.2">
      <c r="A112" s="44" t="s">
        <v>3009</v>
      </c>
      <c r="B112" s="51" t="s">
        <v>3010</v>
      </c>
      <c r="C112" s="120" t="s">
        <v>3009</v>
      </c>
      <c r="D112" s="175"/>
      <c r="E112" s="175"/>
      <c r="F112" s="32" t="str">
        <f t="shared" si="1"/>
        <v>-</v>
      </c>
      <c r="G112" s="29"/>
      <c r="H112" s="29"/>
      <c r="I112" s="29"/>
      <c r="J112" s="29"/>
      <c r="K112" s="29"/>
      <c r="L112" s="29"/>
      <c r="M112" s="29"/>
      <c r="N112" s="29"/>
      <c r="O112" s="29"/>
      <c r="P112" s="29"/>
      <c r="Q112" s="29"/>
      <c r="R112" s="29"/>
      <c r="S112" s="29"/>
      <c r="T112" s="29"/>
      <c r="U112" s="29"/>
      <c r="V112" s="29"/>
      <c r="W112" s="29"/>
      <c r="X112" s="29"/>
      <c r="Y112" s="29"/>
    </row>
    <row r="113" spans="1:25" ht="12.75" customHeight="1" x14ac:dyDescent="0.2">
      <c r="A113" s="44" t="s">
        <v>3011</v>
      </c>
      <c r="B113" s="51" t="s">
        <v>3012</v>
      </c>
      <c r="C113" s="120" t="s">
        <v>3011</v>
      </c>
      <c r="D113" s="175"/>
      <c r="E113" s="175"/>
      <c r="F113" s="32" t="str">
        <f t="shared" si="1"/>
        <v>-</v>
      </c>
      <c r="G113" s="29"/>
      <c r="H113" s="29"/>
      <c r="I113" s="29"/>
      <c r="J113" s="29"/>
      <c r="K113" s="29"/>
      <c r="L113" s="29"/>
      <c r="M113" s="29"/>
      <c r="N113" s="29"/>
      <c r="O113" s="29"/>
      <c r="P113" s="29"/>
      <c r="Q113" s="29"/>
      <c r="R113" s="29"/>
      <c r="S113" s="29"/>
      <c r="T113" s="29"/>
      <c r="U113" s="29"/>
      <c r="V113" s="29"/>
      <c r="W113" s="29"/>
      <c r="X113" s="29"/>
      <c r="Y113" s="29"/>
    </row>
    <row r="114" spans="1:25" ht="12.75" customHeight="1" x14ac:dyDescent="0.2">
      <c r="A114" s="44" t="s">
        <v>3013</v>
      </c>
      <c r="B114" s="51" t="s">
        <v>3014</v>
      </c>
      <c r="C114" s="120" t="s">
        <v>3013</v>
      </c>
      <c r="D114" s="47">
        <f t="shared" ref="D114:E114" si="22">D115+D118+D121+D122+SUM(D125:D128)</f>
        <v>0</v>
      </c>
      <c r="E114" s="47">
        <f t="shared" si="22"/>
        <v>0</v>
      </c>
      <c r="F114" s="32" t="str">
        <f t="shared" si="1"/>
        <v>-</v>
      </c>
      <c r="G114" s="29"/>
      <c r="H114" s="29"/>
      <c r="I114" s="29"/>
      <c r="J114" s="29"/>
      <c r="K114" s="29"/>
      <c r="L114" s="29"/>
      <c r="M114" s="29"/>
      <c r="N114" s="29"/>
      <c r="O114" s="29"/>
      <c r="P114" s="29"/>
      <c r="Q114" s="29"/>
      <c r="R114" s="29"/>
      <c r="S114" s="29"/>
      <c r="T114" s="29"/>
      <c r="U114" s="29"/>
      <c r="V114" s="29"/>
      <c r="W114" s="29"/>
      <c r="X114" s="29"/>
      <c r="Y114" s="29"/>
    </row>
    <row r="115" spans="1:25" ht="12.75" customHeight="1" x14ac:dyDescent="0.2">
      <c r="A115" s="44" t="s">
        <v>3015</v>
      </c>
      <c r="B115" s="51" t="s">
        <v>3016</v>
      </c>
      <c r="C115" s="120" t="s">
        <v>3015</v>
      </c>
      <c r="D115" s="47">
        <f t="shared" ref="D115:E115" si="23">SUM(D116:D117)</f>
        <v>0</v>
      </c>
      <c r="E115" s="47">
        <f t="shared" si="23"/>
        <v>0</v>
      </c>
      <c r="F115" s="32" t="str">
        <f t="shared" si="1"/>
        <v>-</v>
      </c>
      <c r="G115" s="29"/>
      <c r="H115" s="29"/>
      <c r="I115" s="29"/>
      <c r="J115" s="29"/>
      <c r="K115" s="29"/>
      <c r="L115" s="29"/>
      <c r="M115" s="29"/>
      <c r="N115" s="29"/>
      <c r="O115" s="29"/>
      <c r="P115" s="29"/>
      <c r="Q115" s="29"/>
      <c r="R115" s="29"/>
      <c r="S115" s="29"/>
      <c r="T115" s="29"/>
      <c r="U115" s="29"/>
      <c r="V115" s="29"/>
      <c r="W115" s="29"/>
      <c r="X115" s="29"/>
      <c r="Y115" s="29"/>
    </row>
    <row r="116" spans="1:25" ht="12.75" customHeight="1" x14ac:dyDescent="0.2">
      <c r="A116" s="44" t="s">
        <v>3017</v>
      </c>
      <c r="B116" s="51" t="s">
        <v>3018</v>
      </c>
      <c r="C116" s="120" t="s">
        <v>3017</v>
      </c>
      <c r="D116" s="175"/>
      <c r="E116" s="175"/>
      <c r="F116" s="32" t="str">
        <f t="shared" si="1"/>
        <v>-</v>
      </c>
      <c r="G116" s="29"/>
      <c r="H116" s="29"/>
      <c r="I116" s="29"/>
      <c r="J116" s="29"/>
      <c r="K116" s="29"/>
      <c r="L116" s="29"/>
      <c r="M116" s="29"/>
      <c r="N116" s="29"/>
      <c r="O116" s="29"/>
      <c r="P116" s="29"/>
      <c r="Q116" s="29"/>
      <c r="R116" s="29"/>
      <c r="S116" s="29"/>
      <c r="T116" s="29"/>
      <c r="U116" s="29"/>
      <c r="V116" s="29"/>
      <c r="W116" s="29"/>
      <c r="X116" s="29"/>
      <c r="Y116" s="29"/>
    </row>
    <row r="117" spans="1:25" ht="12.75" customHeight="1" x14ac:dyDescent="0.2">
      <c r="A117" s="44" t="s">
        <v>3019</v>
      </c>
      <c r="B117" s="51" t="s">
        <v>3020</v>
      </c>
      <c r="C117" s="120" t="s">
        <v>3019</v>
      </c>
      <c r="D117" s="175"/>
      <c r="E117" s="175"/>
      <c r="F117" s="32" t="str">
        <f t="shared" si="1"/>
        <v>-</v>
      </c>
      <c r="G117" s="29"/>
      <c r="H117" s="29"/>
      <c r="I117" s="29"/>
      <c r="J117" s="29"/>
      <c r="K117" s="29"/>
      <c r="L117" s="29"/>
      <c r="M117" s="29"/>
      <c r="N117" s="29"/>
      <c r="O117" s="29"/>
      <c r="P117" s="29"/>
      <c r="Q117" s="29"/>
      <c r="R117" s="29"/>
      <c r="S117" s="29"/>
      <c r="T117" s="29"/>
      <c r="U117" s="29"/>
      <c r="V117" s="29"/>
      <c r="W117" s="29"/>
      <c r="X117" s="29"/>
      <c r="Y117" s="29"/>
    </row>
    <row r="118" spans="1:25" ht="12.75" customHeight="1" x14ac:dyDescent="0.2">
      <c r="A118" s="44" t="s">
        <v>3021</v>
      </c>
      <c r="B118" s="51" t="s">
        <v>3022</v>
      </c>
      <c r="C118" s="120" t="s">
        <v>3021</v>
      </c>
      <c r="D118" s="47">
        <f t="shared" ref="D118:E118" si="24">SUM(D119:D120)</f>
        <v>0</v>
      </c>
      <c r="E118" s="47">
        <f t="shared" si="24"/>
        <v>0</v>
      </c>
      <c r="F118" s="32" t="str">
        <f t="shared" si="1"/>
        <v>-</v>
      </c>
      <c r="G118" s="29"/>
      <c r="H118" s="29"/>
      <c r="I118" s="29"/>
      <c r="J118" s="29"/>
      <c r="K118" s="29"/>
      <c r="L118" s="29"/>
      <c r="M118" s="29"/>
      <c r="N118" s="29"/>
      <c r="O118" s="29"/>
      <c r="P118" s="29"/>
      <c r="Q118" s="29"/>
      <c r="R118" s="29"/>
      <c r="S118" s="29"/>
      <c r="T118" s="29"/>
      <c r="U118" s="29"/>
      <c r="V118" s="29"/>
      <c r="W118" s="29"/>
      <c r="X118" s="29"/>
      <c r="Y118" s="29"/>
    </row>
    <row r="119" spans="1:25" ht="12.75" customHeight="1" x14ac:dyDescent="0.2">
      <c r="A119" s="44" t="s">
        <v>3023</v>
      </c>
      <c r="B119" s="51" t="s">
        <v>3024</v>
      </c>
      <c r="C119" s="120" t="s">
        <v>3023</v>
      </c>
      <c r="D119" s="175"/>
      <c r="E119" s="175"/>
      <c r="F119" s="32" t="str">
        <f t="shared" si="1"/>
        <v>-</v>
      </c>
      <c r="G119" s="29"/>
      <c r="H119" s="29"/>
      <c r="I119" s="29"/>
      <c r="J119" s="29"/>
      <c r="K119" s="29"/>
      <c r="L119" s="29"/>
      <c r="M119" s="29"/>
      <c r="N119" s="29"/>
      <c r="O119" s="29"/>
      <c r="P119" s="29"/>
      <c r="Q119" s="29"/>
      <c r="R119" s="29"/>
      <c r="S119" s="29"/>
      <c r="T119" s="29"/>
      <c r="U119" s="29"/>
      <c r="V119" s="29"/>
      <c r="W119" s="29"/>
      <c r="X119" s="29"/>
      <c r="Y119" s="29"/>
    </row>
    <row r="120" spans="1:25" ht="12.75" customHeight="1" x14ac:dyDescent="0.2">
      <c r="A120" s="44" t="s">
        <v>3025</v>
      </c>
      <c r="B120" s="51" t="s">
        <v>3026</v>
      </c>
      <c r="C120" s="120" t="s">
        <v>3025</v>
      </c>
      <c r="D120" s="175"/>
      <c r="E120" s="175"/>
      <c r="F120" s="32" t="str">
        <f t="shared" si="1"/>
        <v>-</v>
      </c>
      <c r="G120" s="29"/>
      <c r="H120" s="29"/>
      <c r="I120" s="29"/>
      <c r="J120" s="29"/>
      <c r="K120" s="29"/>
      <c r="L120" s="29"/>
      <c r="M120" s="29"/>
      <c r="N120" s="29"/>
      <c r="O120" s="29"/>
      <c r="P120" s="29"/>
      <c r="Q120" s="29"/>
      <c r="R120" s="29"/>
      <c r="S120" s="29"/>
      <c r="T120" s="29"/>
      <c r="U120" s="29"/>
      <c r="V120" s="29"/>
      <c r="W120" s="29"/>
      <c r="X120" s="29"/>
      <c r="Y120" s="29"/>
    </row>
    <row r="121" spans="1:25" ht="12.75" customHeight="1" x14ac:dyDescent="0.2">
      <c r="A121" s="44" t="s">
        <v>3027</v>
      </c>
      <c r="B121" s="51" t="s">
        <v>3028</v>
      </c>
      <c r="C121" s="120" t="s">
        <v>3027</v>
      </c>
      <c r="D121" s="175"/>
      <c r="E121" s="175"/>
      <c r="F121" s="32" t="str">
        <f t="shared" si="1"/>
        <v>-</v>
      </c>
      <c r="G121" s="29"/>
      <c r="H121" s="29"/>
      <c r="I121" s="29"/>
      <c r="J121" s="29"/>
      <c r="K121" s="29"/>
      <c r="L121" s="29"/>
      <c r="M121" s="29"/>
      <c r="N121" s="29"/>
      <c r="O121" s="29"/>
      <c r="P121" s="29"/>
      <c r="Q121" s="29"/>
      <c r="R121" s="29"/>
      <c r="S121" s="29"/>
      <c r="T121" s="29"/>
      <c r="U121" s="29"/>
      <c r="V121" s="29"/>
      <c r="W121" s="29"/>
      <c r="X121" s="29"/>
      <c r="Y121" s="29"/>
    </row>
    <row r="122" spans="1:25" ht="12.75" customHeight="1" x14ac:dyDescent="0.2">
      <c r="A122" s="44" t="s">
        <v>3029</v>
      </c>
      <c r="B122" s="51" t="s">
        <v>3030</v>
      </c>
      <c r="C122" s="120" t="s">
        <v>3029</v>
      </c>
      <c r="D122" s="47">
        <f t="shared" ref="D122:E122" si="25">SUM(D123:D124)</f>
        <v>0</v>
      </c>
      <c r="E122" s="47">
        <f t="shared" si="25"/>
        <v>0</v>
      </c>
      <c r="F122" s="32" t="str">
        <f t="shared" si="1"/>
        <v>-</v>
      </c>
      <c r="G122" s="29"/>
      <c r="H122" s="29"/>
      <c r="I122" s="29"/>
      <c r="J122" s="29"/>
      <c r="K122" s="29"/>
      <c r="L122" s="29"/>
      <c r="M122" s="29"/>
      <c r="N122" s="29"/>
      <c r="O122" s="29"/>
      <c r="P122" s="29"/>
      <c r="Q122" s="29"/>
      <c r="R122" s="29"/>
      <c r="S122" s="29"/>
      <c r="T122" s="29"/>
      <c r="U122" s="29"/>
      <c r="V122" s="29"/>
      <c r="W122" s="29"/>
      <c r="X122" s="29"/>
      <c r="Y122" s="29"/>
    </row>
    <row r="123" spans="1:25" ht="12.75" customHeight="1" x14ac:dyDescent="0.2">
      <c r="A123" s="44" t="s">
        <v>3031</v>
      </c>
      <c r="B123" s="51" t="s">
        <v>3032</v>
      </c>
      <c r="C123" s="120" t="s">
        <v>3031</v>
      </c>
      <c r="D123" s="175"/>
      <c r="E123" s="175"/>
      <c r="F123" s="32" t="str">
        <f t="shared" si="1"/>
        <v>-</v>
      </c>
      <c r="G123" s="29"/>
      <c r="H123" s="29"/>
      <c r="I123" s="29"/>
      <c r="J123" s="29"/>
      <c r="K123" s="29"/>
      <c r="L123" s="29"/>
      <c r="M123" s="29"/>
      <c r="N123" s="29"/>
      <c r="O123" s="29"/>
      <c r="P123" s="29"/>
      <c r="Q123" s="29"/>
      <c r="R123" s="29"/>
      <c r="S123" s="29"/>
      <c r="T123" s="29"/>
      <c r="U123" s="29"/>
      <c r="V123" s="29"/>
      <c r="W123" s="29"/>
      <c r="X123" s="29"/>
      <c r="Y123" s="29"/>
    </row>
    <row r="124" spans="1:25" ht="12.75" customHeight="1" x14ac:dyDescent="0.2">
      <c r="A124" s="44" t="s">
        <v>3033</v>
      </c>
      <c r="B124" s="51" t="s">
        <v>3034</v>
      </c>
      <c r="C124" s="120" t="s">
        <v>3033</v>
      </c>
      <c r="D124" s="175"/>
      <c r="E124" s="175"/>
      <c r="F124" s="32" t="str">
        <f t="shared" si="1"/>
        <v>-</v>
      </c>
      <c r="G124" s="29"/>
      <c r="H124" s="29"/>
      <c r="I124" s="29"/>
      <c r="J124" s="29"/>
      <c r="K124" s="29"/>
      <c r="L124" s="29"/>
      <c r="M124" s="29"/>
      <c r="N124" s="29"/>
      <c r="O124" s="29"/>
      <c r="P124" s="29"/>
      <c r="Q124" s="29"/>
      <c r="R124" s="29"/>
      <c r="S124" s="29"/>
      <c r="T124" s="29"/>
      <c r="U124" s="29"/>
      <c r="V124" s="29"/>
      <c r="W124" s="29"/>
      <c r="X124" s="29"/>
      <c r="Y124" s="29"/>
    </row>
    <row r="125" spans="1:25" ht="12.75" customHeight="1" x14ac:dyDescent="0.2">
      <c r="A125" s="44" t="s">
        <v>3035</v>
      </c>
      <c r="B125" s="51" t="s">
        <v>3036</v>
      </c>
      <c r="C125" s="120" t="s">
        <v>3035</v>
      </c>
      <c r="D125" s="175"/>
      <c r="E125" s="175"/>
      <c r="F125" s="32" t="str">
        <f t="shared" si="1"/>
        <v>-</v>
      </c>
      <c r="G125" s="29"/>
      <c r="H125" s="29"/>
      <c r="I125" s="29"/>
      <c r="J125" s="29"/>
      <c r="K125" s="29"/>
      <c r="L125" s="29"/>
      <c r="M125" s="29"/>
      <c r="N125" s="29"/>
      <c r="O125" s="29"/>
      <c r="P125" s="29"/>
      <c r="Q125" s="29"/>
      <c r="R125" s="29"/>
      <c r="S125" s="29"/>
      <c r="T125" s="29"/>
      <c r="U125" s="29"/>
      <c r="V125" s="29"/>
      <c r="W125" s="29"/>
      <c r="X125" s="29"/>
      <c r="Y125" s="29"/>
    </row>
    <row r="126" spans="1:25" ht="12.75" customHeight="1" x14ac:dyDescent="0.2">
      <c r="A126" s="44" t="s">
        <v>3037</v>
      </c>
      <c r="B126" s="51" t="s">
        <v>3038</v>
      </c>
      <c r="C126" s="120" t="s">
        <v>3037</v>
      </c>
      <c r="D126" s="175"/>
      <c r="E126" s="175"/>
      <c r="F126" s="32" t="str">
        <f t="shared" si="1"/>
        <v>-</v>
      </c>
      <c r="G126" s="29"/>
      <c r="H126" s="29"/>
      <c r="I126" s="29"/>
      <c r="J126" s="29"/>
      <c r="K126" s="29"/>
      <c r="L126" s="29"/>
      <c r="M126" s="29"/>
      <c r="N126" s="29"/>
      <c r="O126" s="29"/>
      <c r="P126" s="29"/>
      <c r="Q126" s="29"/>
      <c r="R126" s="29"/>
      <c r="S126" s="29"/>
      <c r="T126" s="29"/>
      <c r="U126" s="29"/>
      <c r="V126" s="29"/>
      <c r="W126" s="29"/>
      <c r="X126" s="29"/>
      <c r="Y126" s="29"/>
    </row>
    <row r="127" spans="1:25" ht="12.75" customHeight="1" x14ac:dyDescent="0.2">
      <c r="A127" s="44" t="s">
        <v>3039</v>
      </c>
      <c r="B127" s="51" t="s">
        <v>3040</v>
      </c>
      <c r="C127" s="120" t="s">
        <v>3039</v>
      </c>
      <c r="D127" s="175"/>
      <c r="E127" s="175"/>
      <c r="F127" s="32" t="str">
        <f t="shared" si="1"/>
        <v>-</v>
      </c>
      <c r="G127" s="29"/>
      <c r="H127" s="29"/>
      <c r="I127" s="29"/>
      <c r="J127" s="29"/>
      <c r="K127" s="29"/>
      <c r="L127" s="29"/>
      <c r="M127" s="29"/>
      <c r="N127" s="29"/>
      <c r="O127" s="29"/>
      <c r="P127" s="29"/>
      <c r="Q127" s="29"/>
      <c r="R127" s="29"/>
      <c r="S127" s="29"/>
      <c r="T127" s="29"/>
      <c r="U127" s="29"/>
      <c r="V127" s="29"/>
      <c r="W127" s="29"/>
      <c r="X127" s="29"/>
      <c r="Y127" s="29"/>
    </row>
    <row r="128" spans="1:25" ht="12.75" customHeight="1" x14ac:dyDescent="0.2">
      <c r="A128" s="44" t="s">
        <v>3041</v>
      </c>
      <c r="B128" s="51" t="s">
        <v>3042</v>
      </c>
      <c r="C128" s="120" t="s">
        <v>3041</v>
      </c>
      <c r="D128" s="175"/>
      <c r="E128" s="175"/>
      <c r="F128" s="32" t="str">
        <f t="shared" si="1"/>
        <v>-</v>
      </c>
      <c r="G128" s="29"/>
      <c r="H128" s="29"/>
      <c r="I128" s="29"/>
      <c r="J128" s="29"/>
      <c r="K128" s="29"/>
      <c r="L128" s="29"/>
      <c r="M128" s="29"/>
      <c r="N128" s="29"/>
      <c r="O128" s="29"/>
      <c r="P128" s="29"/>
      <c r="Q128" s="29"/>
      <c r="R128" s="29"/>
      <c r="S128" s="29"/>
      <c r="T128" s="29"/>
      <c r="U128" s="29"/>
      <c r="V128" s="29"/>
      <c r="W128" s="29"/>
      <c r="X128" s="29"/>
      <c r="Y128" s="29"/>
    </row>
    <row r="129" spans="1:25" ht="12.75" customHeight="1" x14ac:dyDescent="0.2">
      <c r="A129" s="44" t="s">
        <v>3043</v>
      </c>
      <c r="B129" s="51" t="s">
        <v>3044</v>
      </c>
      <c r="C129" s="120" t="s">
        <v>3043</v>
      </c>
      <c r="D129" s="47">
        <f t="shared" ref="D129:E129" si="26">D130+D133+SUM(D134:D140)</f>
        <v>0</v>
      </c>
      <c r="E129" s="47">
        <f t="shared" si="26"/>
        <v>0</v>
      </c>
      <c r="F129" s="32" t="str">
        <f t="shared" si="1"/>
        <v>-</v>
      </c>
      <c r="G129" s="29"/>
      <c r="H129" s="29"/>
      <c r="I129" s="29"/>
      <c r="J129" s="29"/>
      <c r="K129" s="29"/>
      <c r="L129" s="29"/>
      <c r="M129" s="29"/>
      <c r="N129" s="29"/>
      <c r="O129" s="29"/>
      <c r="P129" s="29"/>
      <c r="Q129" s="29"/>
      <c r="R129" s="29"/>
      <c r="S129" s="29"/>
      <c r="T129" s="29"/>
      <c r="U129" s="29"/>
      <c r="V129" s="29"/>
      <c r="W129" s="29"/>
      <c r="X129" s="29"/>
      <c r="Y129" s="29"/>
    </row>
    <row r="130" spans="1:25" ht="12.75" customHeight="1" x14ac:dyDescent="0.2">
      <c r="A130" s="44" t="s">
        <v>3045</v>
      </c>
      <c r="B130" s="51" t="s">
        <v>3046</v>
      </c>
      <c r="C130" s="120" t="s">
        <v>3045</v>
      </c>
      <c r="D130" s="47">
        <f t="shared" ref="D130:E130" si="27">SUM(D131:D132)</f>
        <v>0</v>
      </c>
      <c r="E130" s="47">
        <f t="shared" si="27"/>
        <v>0</v>
      </c>
      <c r="F130" s="32" t="str">
        <f t="shared" si="1"/>
        <v>-</v>
      </c>
      <c r="G130" s="29"/>
      <c r="H130" s="29"/>
      <c r="I130" s="29"/>
      <c r="J130" s="29"/>
      <c r="K130" s="29"/>
      <c r="L130" s="29"/>
      <c r="M130" s="29"/>
      <c r="N130" s="29"/>
      <c r="O130" s="29"/>
      <c r="P130" s="29"/>
      <c r="Q130" s="29"/>
      <c r="R130" s="29"/>
      <c r="S130" s="29"/>
      <c r="T130" s="29"/>
      <c r="U130" s="29"/>
      <c r="V130" s="29"/>
      <c r="W130" s="29"/>
      <c r="X130" s="29"/>
      <c r="Y130" s="29"/>
    </row>
    <row r="131" spans="1:25" ht="12.75" customHeight="1" x14ac:dyDescent="0.2">
      <c r="A131" s="44" t="s">
        <v>3047</v>
      </c>
      <c r="B131" s="51" t="s">
        <v>3048</v>
      </c>
      <c r="C131" s="120" t="s">
        <v>3047</v>
      </c>
      <c r="D131" s="175"/>
      <c r="E131" s="175"/>
      <c r="F131" s="32" t="str">
        <f t="shared" si="1"/>
        <v>-</v>
      </c>
      <c r="G131" s="29"/>
      <c r="H131" s="29"/>
      <c r="I131" s="29"/>
      <c r="J131" s="29"/>
      <c r="K131" s="29"/>
      <c r="L131" s="29"/>
      <c r="M131" s="29"/>
      <c r="N131" s="29"/>
      <c r="O131" s="29"/>
      <c r="P131" s="29"/>
      <c r="Q131" s="29"/>
      <c r="R131" s="29"/>
      <c r="S131" s="29"/>
      <c r="T131" s="29"/>
      <c r="U131" s="29"/>
      <c r="V131" s="29"/>
      <c r="W131" s="29"/>
      <c r="X131" s="29"/>
      <c r="Y131" s="29"/>
    </row>
    <row r="132" spans="1:25" ht="12.75" customHeight="1" x14ac:dyDescent="0.2">
      <c r="A132" s="44" t="s">
        <v>3049</v>
      </c>
      <c r="B132" s="51" t="s">
        <v>3050</v>
      </c>
      <c r="C132" s="120" t="s">
        <v>3049</v>
      </c>
      <c r="D132" s="175"/>
      <c r="E132" s="175"/>
      <c r="F132" s="32" t="str">
        <f t="shared" si="1"/>
        <v>-</v>
      </c>
      <c r="G132" s="29"/>
      <c r="H132" s="29"/>
      <c r="I132" s="29"/>
      <c r="J132" s="29"/>
      <c r="K132" s="29"/>
      <c r="L132" s="29"/>
      <c r="M132" s="29"/>
      <c r="N132" s="29"/>
      <c r="O132" s="29"/>
      <c r="P132" s="29"/>
      <c r="Q132" s="29"/>
      <c r="R132" s="29"/>
      <c r="S132" s="29"/>
      <c r="T132" s="29"/>
      <c r="U132" s="29"/>
      <c r="V132" s="29"/>
      <c r="W132" s="29"/>
      <c r="X132" s="29"/>
      <c r="Y132" s="29"/>
    </row>
    <row r="133" spans="1:25" ht="12.75" customHeight="1" x14ac:dyDescent="0.2">
      <c r="A133" s="44" t="s">
        <v>3051</v>
      </c>
      <c r="B133" s="51" t="s">
        <v>3052</v>
      </c>
      <c r="C133" s="120" t="s">
        <v>3051</v>
      </c>
      <c r="D133" s="175"/>
      <c r="E133" s="175"/>
      <c r="F133" s="32" t="str">
        <f t="shared" si="1"/>
        <v>-</v>
      </c>
      <c r="G133" s="29"/>
      <c r="H133" s="29"/>
      <c r="I133" s="29"/>
      <c r="J133" s="29"/>
      <c r="K133" s="29"/>
      <c r="L133" s="29"/>
      <c r="M133" s="29"/>
      <c r="N133" s="29"/>
      <c r="O133" s="29"/>
      <c r="P133" s="29"/>
      <c r="Q133" s="29"/>
      <c r="R133" s="29"/>
      <c r="S133" s="29"/>
      <c r="T133" s="29"/>
      <c r="U133" s="29"/>
      <c r="V133" s="29"/>
      <c r="W133" s="29"/>
      <c r="X133" s="29"/>
      <c r="Y133" s="29"/>
    </row>
    <row r="134" spans="1:25" ht="12.75" customHeight="1" x14ac:dyDescent="0.2">
      <c r="A134" s="44" t="s">
        <v>3053</v>
      </c>
      <c r="B134" s="51" t="s">
        <v>3054</v>
      </c>
      <c r="C134" s="120" t="s">
        <v>3053</v>
      </c>
      <c r="D134" s="175"/>
      <c r="E134" s="175"/>
      <c r="F134" s="32" t="str">
        <f t="shared" si="1"/>
        <v>-</v>
      </c>
      <c r="G134" s="29"/>
      <c r="H134" s="29"/>
      <c r="I134" s="29"/>
      <c r="J134" s="29"/>
      <c r="K134" s="29"/>
      <c r="L134" s="29"/>
      <c r="M134" s="29"/>
      <c r="N134" s="29"/>
      <c r="O134" s="29"/>
      <c r="P134" s="29"/>
      <c r="Q134" s="29"/>
      <c r="R134" s="29"/>
      <c r="S134" s="29"/>
      <c r="T134" s="29"/>
      <c r="U134" s="29"/>
      <c r="V134" s="29"/>
      <c r="W134" s="29"/>
      <c r="X134" s="29"/>
      <c r="Y134" s="29"/>
    </row>
    <row r="135" spans="1:25" ht="12.75" customHeight="1" x14ac:dyDescent="0.2">
      <c r="A135" s="44" t="s">
        <v>3055</v>
      </c>
      <c r="B135" s="51" t="s">
        <v>3056</v>
      </c>
      <c r="C135" s="120" t="s">
        <v>3055</v>
      </c>
      <c r="D135" s="175"/>
      <c r="E135" s="175"/>
      <c r="F135" s="32" t="str">
        <f t="shared" si="1"/>
        <v>-</v>
      </c>
      <c r="G135" s="29"/>
      <c r="H135" s="29"/>
      <c r="I135" s="29"/>
      <c r="J135" s="29"/>
      <c r="K135" s="29"/>
      <c r="L135" s="29"/>
      <c r="M135" s="29"/>
      <c r="N135" s="29"/>
      <c r="O135" s="29"/>
      <c r="P135" s="29"/>
      <c r="Q135" s="29"/>
      <c r="R135" s="29"/>
      <c r="S135" s="29"/>
      <c r="T135" s="29"/>
      <c r="U135" s="29"/>
      <c r="V135" s="29"/>
      <c r="W135" s="29"/>
      <c r="X135" s="29"/>
      <c r="Y135" s="29"/>
    </row>
    <row r="136" spans="1:25" ht="12.75" customHeight="1" x14ac:dyDescent="0.2">
      <c r="A136" s="44" t="s">
        <v>3057</v>
      </c>
      <c r="B136" s="51" t="s">
        <v>3058</v>
      </c>
      <c r="C136" s="120" t="s">
        <v>3057</v>
      </c>
      <c r="D136" s="175"/>
      <c r="E136" s="175"/>
      <c r="F136" s="32" t="str">
        <f t="shared" si="1"/>
        <v>-</v>
      </c>
      <c r="G136" s="29"/>
      <c r="H136" s="29"/>
      <c r="I136" s="29"/>
      <c r="J136" s="29"/>
      <c r="K136" s="29"/>
      <c r="L136" s="29"/>
      <c r="M136" s="29"/>
      <c r="N136" s="29"/>
      <c r="O136" s="29"/>
      <c r="P136" s="29"/>
      <c r="Q136" s="29"/>
      <c r="R136" s="29"/>
      <c r="S136" s="29"/>
      <c r="T136" s="29"/>
      <c r="U136" s="29"/>
      <c r="V136" s="29"/>
      <c r="W136" s="29"/>
      <c r="X136" s="29"/>
      <c r="Y136" s="29"/>
    </row>
    <row r="137" spans="1:25" ht="12.75" customHeight="1" x14ac:dyDescent="0.2">
      <c r="A137" s="44" t="s">
        <v>3059</v>
      </c>
      <c r="B137" s="51" t="s">
        <v>1635</v>
      </c>
      <c r="C137" s="120" t="s">
        <v>3059</v>
      </c>
      <c r="D137" s="175"/>
      <c r="E137" s="175"/>
      <c r="F137" s="32" t="str">
        <f t="shared" si="1"/>
        <v>-</v>
      </c>
      <c r="G137" s="29"/>
      <c r="H137" s="29"/>
      <c r="I137" s="29"/>
      <c r="J137" s="29"/>
      <c r="K137" s="29"/>
      <c r="L137" s="29"/>
      <c r="M137" s="29"/>
      <c r="N137" s="29"/>
      <c r="O137" s="29"/>
      <c r="P137" s="29"/>
      <c r="Q137" s="29"/>
      <c r="R137" s="29"/>
      <c r="S137" s="29"/>
      <c r="T137" s="29"/>
      <c r="U137" s="29"/>
      <c r="V137" s="29"/>
      <c r="W137" s="29"/>
      <c r="X137" s="29"/>
      <c r="Y137" s="29"/>
    </row>
    <row r="138" spans="1:25" ht="24" x14ac:dyDescent="0.2">
      <c r="A138" s="44" t="s">
        <v>3060</v>
      </c>
      <c r="B138" s="164" t="s">
        <v>3061</v>
      </c>
      <c r="C138" s="120" t="s">
        <v>3060</v>
      </c>
      <c r="D138" s="175"/>
      <c r="E138" s="175"/>
      <c r="F138" s="32" t="str">
        <f t="shared" si="1"/>
        <v>-</v>
      </c>
      <c r="G138" s="29"/>
      <c r="H138" s="29"/>
      <c r="I138" s="29"/>
      <c r="J138" s="29"/>
      <c r="K138" s="29"/>
      <c r="L138" s="29"/>
      <c r="M138" s="29"/>
      <c r="N138" s="29"/>
      <c r="O138" s="29"/>
      <c r="P138" s="29"/>
      <c r="Q138" s="29"/>
      <c r="R138" s="29"/>
      <c r="S138" s="29"/>
      <c r="T138" s="29"/>
      <c r="U138" s="29"/>
      <c r="V138" s="29"/>
      <c r="W138" s="29"/>
      <c r="X138" s="29"/>
      <c r="Y138" s="29"/>
    </row>
    <row r="139" spans="1:25" ht="12.75" customHeight="1" x14ac:dyDescent="0.2">
      <c r="A139" s="44" t="s">
        <v>3062</v>
      </c>
      <c r="B139" s="51" t="s">
        <v>3063</v>
      </c>
      <c r="C139" s="120" t="s">
        <v>3062</v>
      </c>
      <c r="D139" s="175"/>
      <c r="E139" s="175"/>
      <c r="F139" s="32" t="str">
        <f t="shared" si="1"/>
        <v>-</v>
      </c>
      <c r="G139" s="29"/>
      <c r="H139" s="29"/>
      <c r="I139" s="29"/>
      <c r="J139" s="29"/>
      <c r="K139" s="29"/>
      <c r="L139" s="29"/>
      <c r="M139" s="29"/>
      <c r="N139" s="29"/>
      <c r="O139" s="29"/>
      <c r="P139" s="29"/>
      <c r="Q139" s="29"/>
      <c r="R139" s="29"/>
      <c r="S139" s="29"/>
      <c r="T139" s="29"/>
      <c r="U139" s="29"/>
      <c r="V139" s="29"/>
      <c r="W139" s="29"/>
      <c r="X139" s="29"/>
      <c r="Y139" s="29"/>
    </row>
    <row r="140" spans="1:25" ht="12.75" customHeight="1" x14ac:dyDescent="0.2">
      <c r="A140" s="44" t="s">
        <v>3064</v>
      </c>
      <c r="B140" s="51" t="s">
        <v>3065</v>
      </c>
      <c r="C140" s="120" t="s">
        <v>3064</v>
      </c>
      <c r="D140" s="175"/>
      <c r="E140" s="175"/>
      <c r="F140" s="32" t="str">
        <f t="shared" si="1"/>
        <v>-</v>
      </c>
      <c r="G140" s="29"/>
      <c r="H140" s="29"/>
      <c r="I140" s="29"/>
      <c r="J140" s="29"/>
      <c r="K140" s="29"/>
      <c r="L140" s="29"/>
      <c r="M140" s="29"/>
      <c r="N140" s="29"/>
      <c r="O140" s="29"/>
      <c r="P140" s="29"/>
      <c r="Q140" s="29"/>
      <c r="R140" s="29"/>
      <c r="S140" s="29"/>
      <c r="T140" s="29"/>
      <c r="U140" s="29"/>
      <c r="V140" s="29"/>
      <c r="W140" s="29"/>
      <c r="X140" s="29"/>
      <c r="Y140" s="29"/>
    </row>
    <row r="141" spans="1:25" ht="12.75" customHeight="1" x14ac:dyDescent="0.2">
      <c r="A141" s="67"/>
      <c r="B141" s="124" t="s">
        <v>3066</v>
      </c>
      <c r="C141" s="222" t="s">
        <v>3067</v>
      </c>
      <c r="D141" s="68">
        <f t="shared" ref="D141:E141" si="28">D5+D22+D28+D35+D75+D82+D89+D107+D114+D129</f>
        <v>0</v>
      </c>
      <c r="E141" s="68">
        <f t="shared" si="28"/>
        <v>0</v>
      </c>
      <c r="F141" s="48" t="str">
        <f t="shared" si="1"/>
        <v>-</v>
      </c>
      <c r="G141" s="29"/>
      <c r="H141" s="29"/>
      <c r="I141" s="29"/>
      <c r="J141" s="29"/>
      <c r="K141" s="29"/>
      <c r="L141" s="29"/>
      <c r="M141" s="29"/>
      <c r="N141" s="29"/>
      <c r="O141" s="29"/>
      <c r="P141" s="29"/>
      <c r="Q141" s="29"/>
      <c r="R141" s="29"/>
      <c r="S141" s="29"/>
      <c r="T141" s="29"/>
      <c r="U141" s="29"/>
      <c r="V141" s="29"/>
      <c r="W141" s="29"/>
      <c r="X141" s="29"/>
      <c r="Y141" s="29"/>
    </row>
    <row r="142" spans="1:25" ht="12" customHeight="1" x14ac:dyDescent="0.2">
      <c r="A142" s="121"/>
      <c r="B142" s="144"/>
      <c r="C142" s="145"/>
      <c r="D142" s="38"/>
      <c r="E142" s="38"/>
      <c r="F142" s="29"/>
      <c r="G142" s="29"/>
      <c r="H142" s="29"/>
      <c r="I142" s="29"/>
      <c r="J142" s="29"/>
      <c r="K142" s="29"/>
      <c r="L142" s="29"/>
      <c r="M142" s="29"/>
      <c r="N142" s="29"/>
      <c r="O142" s="29"/>
      <c r="P142" s="29"/>
      <c r="Q142" s="29"/>
      <c r="R142" s="29"/>
      <c r="S142" s="29"/>
      <c r="T142" s="29"/>
      <c r="U142" s="29"/>
      <c r="V142" s="29"/>
      <c r="W142" s="29"/>
      <c r="X142" s="29"/>
      <c r="Y142" s="29"/>
    </row>
    <row r="143" spans="1:25" ht="12" customHeight="1" x14ac:dyDescent="0.2">
      <c r="A143" s="121"/>
      <c r="B143" s="144"/>
      <c r="C143" s="145"/>
      <c r="D143" s="297"/>
      <c r="E143" s="298"/>
      <c r="F143" s="29"/>
      <c r="G143" s="29"/>
      <c r="H143" s="29"/>
      <c r="I143" s="29"/>
      <c r="J143" s="29"/>
      <c r="K143" s="29"/>
      <c r="L143" s="29"/>
      <c r="M143" s="29"/>
      <c r="N143" s="29"/>
      <c r="O143" s="29"/>
      <c r="P143" s="29"/>
      <c r="Q143" s="29"/>
      <c r="R143" s="29"/>
      <c r="S143" s="29"/>
      <c r="T143" s="29"/>
      <c r="U143" s="29"/>
      <c r="V143" s="29"/>
      <c r="W143" s="29"/>
      <c r="X143" s="29"/>
      <c r="Y143" s="29"/>
    </row>
    <row r="144" spans="1:25" ht="12" customHeight="1" x14ac:dyDescent="0.2">
      <c r="A144" s="121"/>
      <c r="B144" s="144"/>
      <c r="C144" s="145"/>
      <c r="D144" s="38"/>
      <c r="E144" s="38"/>
      <c r="F144" s="29"/>
      <c r="G144" s="29"/>
      <c r="H144" s="29"/>
      <c r="I144" s="29"/>
      <c r="J144" s="29"/>
      <c r="K144" s="29"/>
      <c r="L144" s="29"/>
      <c r="M144" s="29"/>
      <c r="N144" s="29"/>
      <c r="O144" s="29"/>
      <c r="P144" s="29"/>
      <c r="Q144" s="29"/>
      <c r="R144" s="29"/>
      <c r="S144" s="29"/>
      <c r="T144" s="29"/>
      <c r="U144" s="29"/>
      <c r="V144" s="29"/>
      <c r="W144" s="29"/>
      <c r="X144" s="29"/>
      <c r="Y144" s="29"/>
    </row>
    <row r="145" spans="1:25" ht="12" customHeight="1" x14ac:dyDescent="0.2">
      <c r="A145" s="121"/>
      <c r="B145" s="144"/>
      <c r="C145" s="145"/>
      <c r="D145" s="38"/>
      <c r="E145" s="38"/>
      <c r="F145" s="29"/>
      <c r="G145" s="29"/>
      <c r="H145" s="29"/>
      <c r="I145" s="29"/>
      <c r="J145" s="29"/>
      <c r="K145" s="29"/>
      <c r="L145" s="29"/>
      <c r="M145" s="29"/>
      <c r="N145" s="29"/>
      <c r="O145" s="29"/>
      <c r="P145" s="29"/>
      <c r="Q145" s="29"/>
      <c r="R145" s="29"/>
      <c r="S145" s="29"/>
      <c r="T145" s="29"/>
      <c r="U145" s="29"/>
      <c r="V145" s="29"/>
      <c r="W145" s="29"/>
      <c r="X145" s="29"/>
      <c r="Y145" s="29"/>
    </row>
    <row r="146" spans="1:25" ht="12" customHeight="1" x14ac:dyDescent="0.2">
      <c r="A146" s="121"/>
      <c r="B146" s="144"/>
      <c r="C146" s="145"/>
      <c r="D146" s="38"/>
      <c r="E146" s="38"/>
      <c r="F146" s="29"/>
      <c r="G146" s="29"/>
      <c r="H146" s="29"/>
      <c r="I146" s="29"/>
      <c r="J146" s="29"/>
      <c r="K146" s="29"/>
      <c r="L146" s="29"/>
      <c r="M146" s="29"/>
      <c r="N146" s="29"/>
      <c r="O146" s="29"/>
      <c r="P146" s="29"/>
      <c r="Q146" s="29"/>
      <c r="R146" s="29"/>
      <c r="S146" s="29"/>
      <c r="T146" s="29"/>
      <c r="U146" s="29"/>
      <c r="V146" s="29"/>
      <c r="W146" s="29"/>
      <c r="X146" s="29"/>
      <c r="Y146" s="29"/>
    </row>
    <row r="147" spans="1:25" ht="12" customHeight="1" x14ac:dyDescent="0.2">
      <c r="A147" s="121"/>
      <c r="B147" s="144"/>
      <c r="C147" s="145"/>
      <c r="D147" s="38"/>
      <c r="E147" s="38"/>
      <c r="F147" s="29"/>
      <c r="G147" s="29"/>
      <c r="H147" s="29"/>
      <c r="I147" s="29"/>
      <c r="J147" s="29"/>
      <c r="K147" s="29"/>
      <c r="L147" s="29"/>
      <c r="M147" s="29"/>
      <c r="N147" s="29"/>
      <c r="O147" s="29"/>
      <c r="P147" s="29"/>
      <c r="Q147" s="29"/>
      <c r="R147" s="29"/>
      <c r="S147" s="29"/>
      <c r="T147" s="29"/>
      <c r="U147" s="29"/>
      <c r="V147" s="29"/>
      <c r="W147" s="29"/>
      <c r="X147" s="29"/>
      <c r="Y147" s="29"/>
    </row>
    <row r="148" spans="1:25" ht="12" customHeight="1" x14ac:dyDescent="0.2">
      <c r="A148" s="121"/>
      <c r="B148" s="144"/>
      <c r="C148" s="145"/>
      <c r="D148" s="38"/>
      <c r="E148" s="38"/>
      <c r="F148" s="29"/>
      <c r="G148" s="29"/>
      <c r="H148" s="29"/>
      <c r="I148" s="29"/>
      <c r="J148" s="29"/>
      <c r="K148" s="29"/>
      <c r="L148" s="29"/>
      <c r="M148" s="29"/>
      <c r="N148" s="29"/>
      <c r="O148" s="29"/>
      <c r="P148" s="29"/>
      <c r="Q148" s="29"/>
      <c r="R148" s="29"/>
      <c r="S148" s="29"/>
      <c r="T148" s="29"/>
      <c r="U148" s="29"/>
      <c r="V148" s="29"/>
      <c r="W148" s="29"/>
      <c r="X148" s="29"/>
      <c r="Y148" s="29"/>
    </row>
    <row r="149" spans="1:25" ht="12" customHeight="1" x14ac:dyDescent="0.2">
      <c r="A149" s="121"/>
      <c r="B149" s="144"/>
      <c r="C149" s="145"/>
      <c r="D149" s="38"/>
      <c r="E149" s="38"/>
      <c r="F149" s="29"/>
      <c r="G149" s="29"/>
      <c r="H149" s="29"/>
      <c r="I149" s="29"/>
      <c r="J149" s="29"/>
      <c r="K149" s="29"/>
      <c r="L149" s="29"/>
      <c r="M149" s="29"/>
      <c r="N149" s="29"/>
      <c r="O149" s="29"/>
      <c r="P149" s="29"/>
      <c r="Q149" s="29"/>
      <c r="R149" s="29"/>
      <c r="S149" s="29"/>
      <c r="T149" s="29"/>
      <c r="U149" s="29"/>
      <c r="V149" s="29"/>
      <c r="W149" s="29"/>
      <c r="X149" s="29"/>
      <c r="Y149" s="29"/>
    </row>
    <row r="150" spans="1:25" ht="12" customHeight="1" x14ac:dyDescent="0.2">
      <c r="A150" s="121"/>
      <c r="B150" s="144"/>
      <c r="C150" s="145"/>
      <c r="D150" s="38"/>
      <c r="E150" s="38"/>
      <c r="F150" s="29"/>
      <c r="G150" s="29"/>
      <c r="H150" s="29"/>
      <c r="I150" s="29"/>
      <c r="J150" s="29"/>
      <c r="K150" s="29"/>
      <c r="L150" s="29"/>
      <c r="M150" s="29"/>
      <c r="N150" s="29"/>
      <c r="O150" s="29"/>
      <c r="P150" s="29"/>
      <c r="Q150" s="29"/>
      <c r="R150" s="29"/>
      <c r="S150" s="29"/>
      <c r="T150" s="29"/>
      <c r="U150" s="29"/>
      <c r="V150" s="29"/>
      <c r="W150" s="29"/>
      <c r="X150" s="29"/>
      <c r="Y150" s="29"/>
    </row>
    <row r="151" spans="1:25" ht="12" customHeight="1" x14ac:dyDescent="0.2">
      <c r="A151" s="121"/>
      <c r="B151" s="144"/>
      <c r="C151" s="145"/>
      <c r="D151" s="38"/>
      <c r="E151" s="38"/>
      <c r="F151" s="29"/>
      <c r="G151" s="29"/>
      <c r="H151" s="29"/>
      <c r="I151" s="29"/>
      <c r="J151" s="29"/>
      <c r="K151" s="29"/>
      <c r="L151" s="29"/>
      <c r="M151" s="29"/>
      <c r="N151" s="29"/>
      <c r="O151" s="29"/>
      <c r="P151" s="29"/>
      <c r="Q151" s="29"/>
      <c r="R151" s="29"/>
      <c r="S151" s="29"/>
      <c r="T151" s="29"/>
      <c r="U151" s="29"/>
      <c r="V151" s="29"/>
      <c r="W151" s="29"/>
      <c r="X151" s="29"/>
      <c r="Y151" s="29"/>
    </row>
    <row r="152" spans="1:25" ht="12" customHeight="1" x14ac:dyDescent="0.2">
      <c r="A152" s="121"/>
      <c r="B152" s="144"/>
      <c r="C152" s="145"/>
      <c r="D152" s="38"/>
      <c r="E152" s="38"/>
      <c r="F152" s="29"/>
      <c r="G152" s="29"/>
      <c r="H152" s="29"/>
      <c r="I152" s="29"/>
      <c r="J152" s="29"/>
      <c r="K152" s="29"/>
      <c r="L152" s="29"/>
      <c r="M152" s="29"/>
      <c r="N152" s="29"/>
      <c r="O152" s="29"/>
      <c r="P152" s="29"/>
      <c r="Q152" s="29"/>
      <c r="R152" s="29"/>
      <c r="S152" s="29"/>
      <c r="T152" s="29"/>
      <c r="U152" s="29"/>
      <c r="V152" s="29"/>
      <c r="W152" s="29"/>
      <c r="X152" s="29"/>
      <c r="Y152" s="29"/>
    </row>
    <row r="153" spans="1:25" ht="12" customHeight="1" x14ac:dyDescent="0.2">
      <c r="A153" s="121"/>
      <c r="B153" s="144"/>
      <c r="C153" s="145"/>
      <c r="D153" s="38"/>
      <c r="E153" s="38"/>
      <c r="F153" s="29"/>
      <c r="G153" s="29"/>
      <c r="H153" s="29"/>
      <c r="I153" s="29"/>
      <c r="J153" s="29"/>
      <c r="K153" s="29"/>
      <c r="L153" s="29"/>
      <c r="M153" s="29"/>
      <c r="N153" s="29"/>
      <c r="O153" s="29"/>
      <c r="P153" s="29"/>
      <c r="Q153" s="29"/>
      <c r="R153" s="29"/>
      <c r="S153" s="29"/>
      <c r="T153" s="29"/>
      <c r="U153" s="29"/>
      <c r="V153" s="29"/>
      <c r="W153" s="29"/>
      <c r="X153" s="29"/>
      <c r="Y153" s="29"/>
    </row>
    <row r="154" spans="1:25" ht="12" customHeight="1" x14ac:dyDescent="0.2">
      <c r="A154" s="121"/>
      <c r="B154" s="144"/>
      <c r="C154" s="145"/>
      <c r="D154" s="38"/>
      <c r="E154" s="38"/>
      <c r="F154" s="29"/>
      <c r="G154" s="29"/>
      <c r="H154" s="29"/>
      <c r="I154" s="29"/>
      <c r="J154" s="29"/>
      <c r="K154" s="29"/>
      <c r="L154" s="29"/>
      <c r="M154" s="29"/>
      <c r="N154" s="29"/>
      <c r="O154" s="29"/>
      <c r="P154" s="29"/>
      <c r="Q154" s="29"/>
      <c r="R154" s="29"/>
      <c r="S154" s="29"/>
      <c r="T154" s="29"/>
      <c r="U154" s="29"/>
      <c r="V154" s="29"/>
      <c r="W154" s="29"/>
      <c r="X154" s="29"/>
      <c r="Y154" s="29"/>
    </row>
    <row r="155" spans="1:25" ht="12.75" customHeight="1" x14ac:dyDescent="0.2">
      <c r="A155" s="121"/>
      <c r="B155" s="144"/>
      <c r="C155" s="145"/>
      <c r="D155" s="38"/>
      <c r="E155" s="38"/>
      <c r="F155" s="29"/>
      <c r="G155" s="29"/>
      <c r="H155" s="29"/>
      <c r="I155" s="29"/>
      <c r="J155" s="29"/>
      <c r="K155" s="29"/>
      <c r="L155" s="29"/>
      <c r="M155" s="29"/>
      <c r="N155" s="29"/>
      <c r="O155" s="29"/>
      <c r="P155" s="29"/>
      <c r="Q155" s="29"/>
      <c r="R155" s="29"/>
      <c r="S155" s="29"/>
      <c r="T155" s="29"/>
      <c r="U155" s="29"/>
      <c r="V155" s="29"/>
      <c r="W155" s="29"/>
      <c r="X155" s="29"/>
      <c r="Y155" s="29"/>
    </row>
    <row r="156" spans="1:25" ht="12.75" customHeight="1" x14ac:dyDescent="0.2">
      <c r="A156" s="121"/>
      <c r="B156" s="144"/>
      <c r="C156" s="145"/>
      <c r="D156" s="38"/>
      <c r="E156" s="38"/>
      <c r="F156" s="29"/>
      <c r="G156" s="29"/>
      <c r="H156" s="29"/>
      <c r="I156" s="29"/>
      <c r="J156" s="29"/>
      <c r="K156" s="29"/>
      <c r="L156" s="29"/>
      <c r="M156" s="29"/>
      <c r="N156" s="29"/>
      <c r="O156" s="29"/>
      <c r="P156" s="29"/>
      <c r="Q156" s="29"/>
      <c r="R156" s="29"/>
      <c r="S156" s="29"/>
      <c r="T156" s="29"/>
      <c r="U156" s="29"/>
      <c r="V156" s="29"/>
      <c r="W156" s="29"/>
      <c r="X156" s="29"/>
      <c r="Y156" s="29"/>
    </row>
    <row r="157" spans="1:25" ht="12.75" customHeight="1" x14ac:dyDescent="0.2">
      <c r="A157" s="121"/>
      <c r="B157" s="144"/>
      <c r="C157" s="145"/>
      <c r="D157" s="38"/>
      <c r="E157" s="38"/>
      <c r="F157" s="29"/>
      <c r="G157" s="29"/>
      <c r="H157" s="29"/>
      <c r="I157" s="29"/>
      <c r="J157" s="29"/>
      <c r="K157" s="29"/>
      <c r="L157" s="29"/>
      <c r="M157" s="29"/>
      <c r="N157" s="29"/>
      <c r="O157" s="29"/>
      <c r="P157" s="29"/>
      <c r="Q157" s="29"/>
      <c r="R157" s="29"/>
      <c r="S157" s="29"/>
      <c r="T157" s="29"/>
      <c r="U157" s="29"/>
      <c r="V157" s="29"/>
      <c r="W157" s="29"/>
      <c r="X157" s="29"/>
      <c r="Y157" s="29"/>
    </row>
    <row r="158" spans="1:25" ht="12.75" customHeight="1" x14ac:dyDescent="0.2">
      <c r="A158" s="121"/>
      <c r="B158" s="144"/>
      <c r="C158" s="145"/>
      <c r="D158" s="38"/>
      <c r="E158" s="38"/>
      <c r="F158" s="29"/>
      <c r="G158" s="29"/>
      <c r="H158" s="29"/>
      <c r="I158" s="29"/>
      <c r="J158" s="29"/>
      <c r="K158" s="29"/>
      <c r="L158" s="29"/>
      <c r="M158" s="29"/>
      <c r="N158" s="29"/>
      <c r="O158" s="29"/>
      <c r="P158" s="29"/>
      <c r="Q158" s="29"/>
      <c r="R158" s="29"/>
      <c r="S158" s="29"/>
      <c r="T158" s="29"/>
      <c r="U158" s="29"/>
      <c r="V158" s="29"/>
      <c r="W158" s="29"/>
      <c r="X158" s="29"/>
      <c r="Y158" s="29"/>
    </row>
    <row r="159" spans="1:25" ht="12.75" customHeight="1" x14ac:dyDescent="0.2">
      <c r="A159" s="121"/>
      <c r="B159" s="144"/>
      <c r="C159" s="145"/>
      <c r="D159" s="38"/>
      <c r="E159" s="38"/>
      <c r="F159" s="29"/>
      <c r="G159" s="29"/>
      <c r="H159" s="29"/>
      <c r="I159" s="29"/>
      <c r="J159" s="29"/>
      <c r="K159" s="29"/>
      <c r="L159" s="29"/>
      <c r="M159" s="29"/>
      <c r="N159" s="29"/>
      <c r="O159" s="29"/>
      <c r="P159" s="29"/>
      <c r="Q159" s="29"/>
      <c r="R159" s="29"/>
      <c r="S159" s="29"/>
      <c r="T159" s="29"/>
      <c r="U159" s="29"/>
      <c r="V159" s="29"/>
      <c r="W159" s="29"/>
      <c r="X159" s="29"/>
      <c r="Y159" s="29"/>
    </row>
    <row r="160" spans="1:25" ht="12.75" customHeight="1" x14ac:dyDescent="0.2">
      <c r="A160" s="121"/>
      <c r="B160" s="144"/>
      <c r="C160" s="145"/>
      <c r="D160" s="38"/>
      <c r="E160" s="38"/>
      <c r="F160" s="29"/>
      <c r="G160" s="29"/>
      <c r="H160" s="29"/>
      <c r="I160" s="29"/>
      <c r="J160" s="29"/>
      <c r="K160" s="29"/>
      <c r="L160" s="29"/>
      <c r="M160" s="29"/>
      <c r="N160" s="29"/>
      <c r="O160" s="29"/>
      <c r="P160" s="29"/>
      <c r="Q160" s="29"/>
      <c r="R160" s="29"/>
      <c r="S160" s="29"/>
      <c r="T160" s="29"/>
      <c r="U160" s="29"/>
      <c r="V160" s="29"/>
      <c r="W160" s="29"/>
      <c r="X160" s="29"/>
      <c r="Y160" s="29"/>
    </row>
    <row r="161" spans="1:25" ht="12.75" customHeight="1" x14ac:dyDescent="0.2">
      <c r="A161" s="121"/>
      <c r="B161" s="144"/>
      <c r="C161" s="145"/>
      <c r="D161" s="38"/>
      <c r="E161" s="38"/>
      <c r="F161" s="29"/>
      <c r="G161" s="29"/>
      <c r="H161" s="29"/>
      <c r="I161" s="29"/>
      <c r="J161" s="29"/>
      <c r="K161" s="29"/>
      <c r="L161" s="29"/>
      <c r="M161" s="29"/>
      <c r="N161" s="29"/>
      <c r="O161" s="29"/>
      <c r="P161" s="29"/>
      <c r="Q161" s="29"/>
      <c r="R161" s="29"/>
      <c r="S161" s="29"/>
      <c r="T161" s="29"/>
      <c r="U161" s="29"/>
      <c r="V161" s="29"/>
      <c r="W161" s="29"/>
      <c r="X161" s="29"/>
      <c r="Y161" s="29"/>
    </row>
    <row r="162" spans="1:25" ht="12.75" customHeight="1" x14ac:dyDescent="0.2">
      <c r="A162" s="121"/>
      <c r="B162" s="144"/>
      <c r="C162" s="145"/>
      <c r="D162" s="38"/>
      <c r="E162" s="38"/>
      <c r="F162" s="29"/>
      <c r="G162" s="29"/>
      <c r="H162" s="29"/>
      <c r="I162" s="29"/>
      <c r="J162" s="29"/>
      <c r="K162" s="29"/>
      <c r="L162" s="29"/>
      <c r="M162" s="29"/>
      <c r="N162" s="29"/>
      <c r="O162" s="29"/>
      <c r="P162" s="29"/>
      <c r="Q162" s="29"/>
      <c r="R162" s="29"/>
      <c r="S162" s="29"/>
      <c r="T162" s="29"/>
      <c r="U162" s="29"/>
      <c r="V162" s="29"/>
      <c r="W162" s="29"/>
      <c r="X162" s="29"/>
      <c r="Y162" s="29"/>
    </row>
    <row r="163" spans="1:25" ht="12.75" customHeight="1" x14ac:dyDescent="0.2">
      <c r="A163" s="121"/>
      <c r="B163" s="144"/>
      <c r="C163" s="145"/>
      <c r="D163" s="38"/>
      <c r="E163" s="38"/>
      <c r="F163" s="29"/>
      <c r="G163" s="29"/>
      <c r="H163" s="29"/>
      <c r="I163" s="29"/>
      <c r="J163" s="29"/>
      <c r="K163" s="29"/>
      <c r="L163" s="29"/>
      <c r="M163" s="29"/>
      <c r="N163" s="29"/>
      <c r="O163" s="29"/>
      <c r="P163" s="29"/>
      <c r="Q163" s="29"/>
      <c r="R163" s="29"/>
      <c r="S163" s="29"/>
      <c r="T163" s="29"/>
      <c r="U163" s="29"/>
      <c r="V163" s="29"/>
      <c r="W163" s="29"/>
      <c r="X163" s="29"/>
      <c r="Y163" s="29"/>
    </row>
    <row r="164" spans="1:25" ht="12.75" customHeight="1" x14ac:dyDescent="0.2">
      <c r="A164" s="121"/>
      <c r="B164" s="144"/>
      <c r="C164" s="145"/>
      <c r="D164" s="38"/>
      <c r="E164" s="38"/>
      <c r="F164" s="29"/>
      <c r="G164" s="29"/>
      <c r="H164" s="29"/>
      <c r="I164" s="29"/>
      <c r="J164" s="29"/>
      <c r="K164" s="29"/>
      <c r="L164" s="29"/>
      <c r="M164" s="29"/>
      <c r="N164" s="29"/>
      <c r="O164" s="29"/>
      <c r="P164" s="29"/>
      <c r="Q164" s="29"/>
      <c r="R164" s="29"/>
      <c r="S164" s="29"/>
      <c r="T164" s="29"/>
      <c r="U164" s="29"/>
      <c r="V164" s="29"/>
      <c r="W164" s="29"/>
      <c r="X164" s="29"/>
      <c r="Y164" s="29"/>
    </row>
    <row r="165" spans="1:25" ht="12.75" customHeight="1" x14ac:dyDescent="0.2">
      <c r="A165" s="121"/>
      <c r="B165" s="144"/>
      <c r="C165" s="145"/>
      <c r="D165" s="38"/>
      <c r="E165" s="38"/>
      <c r="F165" s="29"/>
      <c r="G165" s="29"/>
      <c r="H165" s="29"/>
      <c r="I165" s="29"/>
      <c r="J165" s="29"/>
      <c r="K165" s="29"/>
      <c r="L165" s="29"/>
      <c r="M165" s="29"/>
      <c r="N165" s="29"/>
      <c r="O165" s="29"/>
      <c r="P165" s="29"/>
      <c r="Q165" s="29"/>
      <c r="R165" s="29"/>
      <c r="S165" s="29"/>
      <c r="T165" s="29"/>
      <c r="U165" s="29"/>
      <c r="V165" s="29"/>
      <c r="W165" s="29"/>
      <c r="X165" s="29"/>
      <c r="Y165" s="29"/>
    </row>
    <row r="166" spans="1:25" ht="12.75" customHeight="1" x14ac:dyDescent="0.2">
      <c r="A166" s="121"/>
      <c r="B166" s="144"/>
      <c r="C166" s="145"/>
      <c r="D166" s="38"/>
      <c r="E166" s="38"/>
      <c r="F166" s="29"/>
      <c r="G166" s="29"/>
      <c r="H166" s="29"/>
      <c r="I166" s="29"/>
      <c r="J166" s="29"/>
      <c r="K166" s="29"/>
      <c r="L166" s="29"/>
      <c r="M166" s="29"/>
      <c r="N166" s="29"/>
      <c r="O166" s="29"/>
      <c r="P166" s="29"/>
      <c r="Q166" s="29"/>
      <c r="R166" s="29"/>
      <c r="S166" s="29"/>
      <c r="T166" s="29"/>
      <c r="U166" s="29"/>
      <c r="V166" s="29"/>
      <c r="W166" s="29"/>
      <c r="X166" s="29"/>
      <c r="Y166" s="29"/>
    </row>
    <row r="167" spans="1:25" ht="12.75" customHeight="1" x14ac:dyDescent="0.2">
      <c r="A167" s="121"/>
      <c r="B167" s="144"/>
      <c r="C167" s="145"/>
      <c r="D167" s="38"/>
      <c r="E167" s="38"/>
      <c r="F167" s="29"/>
      <c r="G167" s="29"/>
      <c r="H167" s="29"/>
      <c r="I167" s="29"/>
      <c r="J167" s="29"/>
      <c r="K167" s="29"/>
      <c r="L167" s="29"/>
      <c r="M167" s="29"/>
      <c r="N167" s="29"/>
      <c r="O167" s="29"/>
      <c r="P167" s="29"/>
      <c r="Q167" s="29"/>
      <c r="R167" s="29"/>
      <c r="S167" s="29"/>
      <c r="T167" s="29"/>
      <c r="U167" s="29"/>
      <c r="V167" s="29"/>
      <c r="W167" s="29"/>
      <c r="X167" s="29"/>
      <c r="Y167" s="29"/>
    </row>
    <row r="168" spans="1:25" ht="12.75" customHeight="1" x14ac:dyDescent="0.2">
      <c r="A168" s="121"/>
      <c r="B168" s="144"/>
      <c r="C168" s="145"/>
      <c r="D168" s="38"/>
      <c r="E168" s="38"/>
      <c r="F168" s="29"/>
      <c r="G168" s="29"/>
      <c r="H168" s="29"/>
      <c r="I168" s="29"/>
      <c r="J168" s="29"/>
      <c r="K168" s="29"/>
      <c r="L168" s="29"/>
      <c r="M168" s="29"/>
      <c r="N168" s="29"/>
      <c r="O168" s="29"/>
      <c r="P168" s="29"/>
      <c r="Q168" s="29"/>
      <c r="R168" s="29"/>
      <c r="S168" s="29"/>
      <c r="T168" s="29"/>
      <c r="U168" s="29"/>
      <c r="V168" s="29"/>
      <c r="W168" s="29"/>
      <c r="X168" s="29"/>
      <c r="Y168" s="29"/>
    </row>
    <row r="169" spans="1:25" ht="12.75" customHeight="1" x14ac:dyDescent="0.2">
      <c r="A169" s="121"/>
      <c r="B169" s="144"/>
      <c r="C169" s="145"/>
      <c r="D169" s="38"/>
      <c r="E169" s="38"/>
      <c r="F169" s="29"/>
      <c r="G169" s="29"/>
      <c r="H169" s="29"/>
      <c r="I169" s="29"/>
      <c r="J169" s="29"/>
      <c r="K169" s="29"/>
      <c r="L169" s="29"/>
      <c r="M169" s="29"/>
      <c r="N169" s="29"/>
      <c r="O169" s="29"/>
      <c r="P169" s="29"/>
      <c r="Q169" s="29"/>
      <c r="R169" s="29"/>
      <c r="S169" s="29"/>
      <c r="T169" s="29"/>
      <c r="U169" s="29"/>
      <c r="V169" s="29"/>
      <c r="W169" s="29"/>
      <c r="X169" s="29"/>
      <c r="Y169" s="29"/>
    </row>
    <row r="170" spans="1:25" ht="12.75" customHeight="1" x14ac:dyDescent="0.2">
      <c r="A170" s="121"/>
      <c r="B170" s="144"/>
      <c r="C170" s="145"/>
      <c r="D170" s="38"/>
      <c r="E170" s="38"/>
      <c r="F170" s="29"/>
      <c r="G170" s="29"/>
      <c r="H170" s="29"/>
      <c r="I170" s="29"/>
      <c r="J170" s="29"/>
      <c r="K170" s="29"/>
      <c r="L170" s="29"/>
      <c r="M170" s="29"/>
      <c r="N170" s="29"/>
      <c r="O170" s="29"/>
      <c r="P170" s="29"/>
      <c r="Q170" s="29"/>
      <c r="R170" s="29"/>
      <c r="S170" s="29"/>
      <c r="T170" s="29"/>
      <c r="U170" s="29"/>
      <c r="V170" s="29"/>
      <c r="W170" s="29"/>
      <c r="X170" s="29"/>
      <c r="Y170" s="29"/>
    </row>
    <row r="171" spans="1:25" ht="12.75" customHeight="1" x14ac:dyDescent="0.2">
      <c r="A171" s="121"/>
      <c r="B171" s="144"/>
      <c r="C171" s="145"/>
      <c r="D171" s="38"/>
      <c r="E171" s="38"/>
      <c r="F171" s="29"/>
      <c r="G171" s="29"/>
      <c r="H171" s="29"/>
      <c r="I171" s="29"/>
      <c r="J171" s="29"/>
      <c r="K171" s="29"/>
      <c r="L171" s="29"/>
      <c r="M171" s="29"/>
      <c r="N171" s="29"/>
      <c r="O171" s="29"/>
      <c r="P171" s="29"/>
      <c r="Q171" s="29"/>
      <c r="R171" s="29"/>
      <c r="S171" s="29"/>
      <c r="T171" s="29"/>
      <c r="U171" s="29"/>
      <c r="V171" s="29"/>
      <c r="W171" s="29"/>
      <c r="X171" s="29"/>
      <c r="Y171" s="29"/>
    </row>
    <row r="172" spans="1:25" ht="12.75" customHeight="1" x14ac:dyDescent="0.2">
      <c r="A172" s="121"/>
      <c r="B172" s="144"/>
      <c r="C172" s="145"/>
      <c r="D172" s="38"/>
      <c r="E172" s="38"/>
      <c r="F172" s="29"/>
      <c r="G172" s="29"/>
      <c r="H172" s="29"/>
      <c r="I172" s="29"/>
      <c r="J172" s="29"/>
      <c r="K172" s="29"/>
      <c r="L172" s="29"/>
      <c r="M172" s="29"/>
      <c r="N172" s="29"/>
      <c r="O172" s="29"/>
      <c r="P172" s="29"/>
      <c r="Q172" s="29"/>
      <c r="R172" s="29"/>
      <c r="S172" s="29"/>
      <c r="T172" s="29"/>
      <c r="U172" s="29"/>
      <c r="V172" s="29"/>
      <c r="W172" s="29"/>
      <c r="X172" s="29"/>
      <c r="Y172" s="29"/>
    </row>
    <row r="173" spans="1:25" ht="12.75" customHeight="1" x14ac:dyDescent="0.2">
      <c r="A173" s="121"/>
      <c r="B173" s="144"/>
      <c r="C173" s="145"/>
      <c r="D173" s="38"/>
      <c r="E173" s="38"/>
      <c r="F173" s="29"/>
      <c r="G173" s="29"/>
      <c r="H173" s="29"/>
      <c r="I173" s="29"/>
      <c r="J173" s="29"/>
      <c r="K173" s="29"/>
      <c r="L173" s="29"/>
      <c r="M173" s="29"/>
      <c r="N173" s="29"/>
      <c r="O173" s="29"/>
      <c r="P173" s="29"/>
      <c r="Q173" s="29"/>
      <c r="R173" s="29"/>
      <c r="S173" s="29"/>
      <c r="T173" s="29"/>
      <c r="U173" s="29"/>
      <c r="V173" s="29"/>
      <c r="W173" s="29"/>
      <c r="X173" s="29"/>
      <c r="Y173" s="29"/>
    </row>
    <row r="174" spans="1:25" ht="12.75" customHeight="1" x14ac:dyDescent="0.2">
      <c r="A174" s="121"/>
      <c r="B174" s="144"/>
      <c r="C174" s="145"/>
      <c r="D174" s="38"/>
      <c r="E174" s="38"/>
      <c r="F174" s="29"/>
      <c r="G174" s="29"/>
      <c r="H174" s="29"/>
      <c r="I174" s="29"/>
      <c r="J174" s="29"/>
      <c r="K174" s="29"/>
      <c r="L174" s="29"/>
      <c r="M174" s="29"/>
      <c r="N174" s="29"/>
      <c r="O174" s="29"/>
      <c r="P174" s="29"/>
      <c r="Q174" s="29"/>
      <c r="R174" s="29"/>
      <c r="S174" s="29"/>
      <c r="T174" s="29"/>
      <c r="U174" s="29"/>
      <c r="V174" s="29"/>
      <c r="W174" s="29"/>
      <c r="X174" s="29"/>
      <c r="Y174" s="29"/>
    </row>
    <row r="175" spans="1:25" ht="12.75" customHeight="1" x14ac:dyDescent="0.2">
      <c r="A175" s="121"/>
      <c r="B175" s="144"/>
      <c r="C175" s="145"/>
      <c r="D175" s="38"/>
      <c r="E175" s="38"/>
      <c r="F175" s="29"/>
      <c r="G175" s="29"/>
      <c r="H175" s="29"/>
      <c r="I175" s="29"/>
      <c r="J175" s="29"/>
      <c r="K175" s="29"/>
      <c r="L175" s="29"/>
      <c r="M175" s="29"/>
      <c r="N175" s="29"/>
      <c r="O175" s="29"/>
      <c r="P175" s="29"/>
      <c r="Q175" s="29"/>
      <c r="R175" s="29"/>
      <c r="S175" s="29"/>
      <c r="T175" s="29"/>
      <c r="U175" s="29"/>
      <c r="V175" s="29"/>
      <c r="W175" s="29"/>
      <c r="X175" s="29"/>
      <c r="Y175" s="29"/>
    </row>
    <row r="176" spans="1:25" ht="12.75" customHeight="1" x14ac:dyDescent="0.2">
      <c r="A176" s="121"/>
      <c r="B176" s="144"/>
      <c r="C176" s="145"/>
      <c r="D176" s="38"/>
      <c r="E176" s="38"/>
      <c r="F176" s="29"/>
      <c r="G176" s="29"/>
      <c r="H176" s="29"/>
      <c r="I176" s="29"/>
      <c r="J176" s="29"/>
      <c r="K176" s="29"/>
      <c r="L176" s="29"/>
      <c r="M176" s="29"/>
      <c r="N176" s="29"/>
      <c r="O176" s="29"/>
      <c r="P176" s="29"/>
      <c r="Q176" s="29"/>
      <c r="R176" s="29"/>
      <c r="S176" s="29"/>
      <c r="T176" s="29"/>
      <c r="U176" s="29"/>
      <c r="V176" s="29"/>
      <c r="W176" s="29"/>
      <c r="X176" s="29"/>
      <c r="Y176" s="29"/>
    </row>
    <row r="177" spans="1:25" ht="12.75" customHeight="1" x14ac:dyDescent="0.2">
      <c r="A177" s="121"/>
      <c r="B177" s="144"/>
      <c r="C177" s="145"/>
      <c r="D177" s="38"/>
      <c r="E177" s="38"/>
      <c r="F177" s="29"/>
      <c r="G177" s="29"/>
      <c r="H177" s="29"/>
      <c r="I177" s="29"/>
      <c r="J177" s="29"/>
      <c r="K177" s="29"/>
      <c r="L177" s="29"/>
      <c r="M177" s="29"/>
      <c r="N177" s="29"/>
      <c r="O177" s="29"/>
      <c r="P177" s="29"/>
      <c r="Q177" s="29"/>
      <c r="R177" s="29"/>
      <c r="S177" s="29"/>
      <c r="T177" s="29"/>
      <c r="U177" s="29"/>
      <c r="V177" s="29"/>
      <c r="W177" s="29"/>
      <c r="X177" s="29"/>
      <c r="Y177" s="29"/>
    </row>
    <row r="178" spans="1:25" ht="12.75" customHeight="1" x14ac:dyDescent="0.2">
      <c r="A178" s="121"/>
      <c r="B178" s="144"/>
      <c r="C178" s="145"/>
      <c r="D178" s="38"/>
      <c r="E178" s="38"/>
      <c r="F178" s="29"/>
      <c r="G178" s="29"/>
      <c r="H178" s="29"/>
      <c r="I178" s="29"/>
      <c r="J178" s="29"/>
      <c r="K178" s="29"/>
      <c r="L178" s="29"/>
      <c r="M178" s="29"/>
      <c r="N178" s="29"/>
      <c r="O178" s="29"/>
      <c r="P178" s="29"/>
      <c r="Q178" s="29"/>
      <c r="R178" s="29"/>
      <c r="S178" s="29"/>
      <c r="T178" s="29"/>
      <c r="U178" s="29"/>
      <c r="V178" s="29"/>
      <c r="W178" s="29"/>
      <c r="X178" s="29"/>
      <c r="Y178" s="29"/>
    </row>
    <row r="179" spans="1:25" ht="12.75" customHeight="1" x14ac:dyDescent="0.2">
      <c r="A179" s="121"/>
      <c r="B179" s="144"/>
      <c r="C179" s="145"/>
      <c r="D179" s="38"/>
      <c r="E179" s="38"/>
      <c r="F179" s="29"/>
      <c r="G179" s="29"/>
      <c r="H179" s="29"/>
      <c r="I179" s="29"/>
      <c r="J179" s="29"/>
      <c r="K179" s="29"/>
      <c r="L179" s="29"/>
      <c r="M179" s="29"/>
      <c r="N179" s="29"/>
      <c r="O179" s="29"/>
      <c r="P179" s="29"/>
      <c r="Q179" s="29"/>
      <c r="R179" s="29"/>
      <c r="S179" s="29"/>
      <c r="T179" s="29"/>
      <c r="U179" s="29"/>
      <c r="V179" s="29"/>
      <c r="W179" s="29"/>
      <c r="X179" s="29"/>
      <c r="Y179" s="29"/>
    </row>
    <row r="180" spans="1:25" ht="12.75" customHeight="1" x14ac:dyDescent="0.2">
      <c r="A180" s="121"/>
      <c r="B180" s="144"/>
      <c r="C180" s="145"/>
      <c r="D180" s="38"/>
      <c r="E180" s="38"/>
      <c r="F180" s="29"/>
      <c r="G180" s="29"/>
      <c r="H180" s="29"/>
      <c r="I180" s="29"/>
      <c r="J180" s="29"/>
      <c r="K180" s="29"/>
      <c r="L180" s="29"/>
      <c r="M180" s="29"/>
      <c r="N180" s="29"/>
      <c r="O180" s="29"/>
      <c r="P180" s="29"/>
      <c r="Q180" s="29"/>
      <c r="R180" s="29"/>
      <c r="S180" s="29"/>
      <c r="T180" s="29"/>
      <c r="U180" s="29"/>
      <c r="V180" s="29"/>
      <c r="W180" s="29"/>
      <c r="X180" s="29"/>
      <c r="Y180" s="29"/>
    </row>
    <row r="181" spans="1:25" ht="12.75" customHeight="1" x14ac:dyDescent="0.2">
      <c r="A181" s="121"/>
      <c r="B181" s="144"/>
      <c r="C181" s="145"/>
      <c r="D181" s="38"/>
      <c r="E181" s="38"/>
      <c r="F181" s="29"/>
      <c r="G181" s="29"/>
      <c r="H181" s="29"/>
      <c r="I181" s="29"/>
      <c r="J181" s="29"/>
      <c r="K181" s="29"/>
      <c r="L181" s="29"/>
      <c r="M181" s="29"/>
      <c r="N181" s="29"/>
      <c r="O181" s="29"/>
      <c r="P181" s="29"/>
      <c r="Q181" s="29"/>
      <c r="R181" s="29"/>
      <c r="S181" s="29"/>
      <c r="T181" s="29"/>
      <c r="U181" s="29"/>
      <c r="V181" s="29"/>
      <c r="W181" s="29"/>
      <c r="X181" s="29"/>
      <c r="Y181" s="29"/>
    </row>
    <row r="182" spans="1:25" ht="12.75" customHeight="1" x14ac:dyDescent="0.2">
      <c r="A182" s="121"/>
      <c r="B182" s="144"/>
      <c r="C182" s="145"/>
      <c r="D182" s="38"/>
      <c r="E182" s="38"/>
      <c r="F182" s="29"/>
      <c r="G182" s="29"/>
      <c r="H182" s="29"/>
      <c r="I182" s="29"/>
      <c r="J182" s="29"/>
      <c r="K182" s="29"/>
      <c r="L182" s="29"/>
      <c r="M182" s="29"/>
      <c r="N182" s="29"/>
      <c r="O182" s="29"/>
      <c r="P182" s="29"/>
      <c r="Q182" s="29"/>
      <c r="R182" s="29"/>
      <c r="S182" s="29"/>
      <c r="T182" s="29"/>
      <c r="U182" s="29"/>
      <c r="V182" s="29"/>
      <c r="W182" s="29"/>
      <c r="X182" s="29"/>
      <c r="Y182" s="29"/>
    </row>
    <row r="183" spans="1:25" ht="12.75" customHeight="1" x14ac:dyDescent="0.2">
      <c r="A183" s="121"/>
      <c r="B183" s="144"/>
      <c r="C183" s="145"/>
      <c r="D183" s="38"/>
      <c r="E183" s="38"/>
      <c r="F183" s="29"/>
      <c r="G183" s="29"/>
      <c r="H183" s="29"/>
      <c r="I183" s="29"/>
      <c r="J183" s="29"/>
      <c r="K183" s="29"/>
      <c r="L183" s="29"/>
      <c r="M183" s="29"/>
      <c r="N183" s="29"/>
      <c r="O183" s="29"/>
      <c r="P183" s="29"/>
      <c r="Q183" s="29"/>
      <c r="R183" s="29"/>
      <c r="S183" s="29"/>
      <c r="T183" s="29"/>
      <c r="U183" s="29"/>
      <c r="V183" s="29"/>
      <c r="W183" s="29"/>
      <c r="X183" s="29"/>
      <c r="Y183" s="29"/>
    </row>
    <row r="184" spans="1:25" ht="12.75" customHeight="1" x14ac:dyDescent="0.2">
      <c r="A184" s="121"/>
      <c r="B184" s="144"/>
      <c r="C184" s="145"/>
      <c r="D184" s="38"/>
      <c r="E184" s="38"/>
      <c r="F184" s="29"/>
      <c r="G184" s="29"/>
      <c r="H184" s="29"/>
      <c r="I184" s="29"/>
      <c r="J184" s="29"/>
      <c r="K184" s="29"/>
      <c r="L184" s="29"/>
      <c r="M184" s="29"/>
      <c r="N184" s="29"/>
      <c r="O184" s="29"/>
      <c r="P184" s="29"/>
      <c r="Q184" s="29"/>
      <c r="R184" s="29"/>
      <c r="S184" s="29"/>
      <c r="T184" s="29"/>
      <c r="U184" s="29"/>
      <c r="V184" s="29"/>
      <c r="W184" s="29"/>
      <c r="X184" s="29"/>
      <c r="Y184" s="29"/>
    </row>
    <row r="185" spans="1:25" ht="12.75" customHeight="1" x14ac:dyDescent="0.2">
      <c r="A185" s="121"/>
      <c r="B185" s="144"/>
      <c r="C185" s="145"/>
      <c r="D185" s="38"/>
      <c r="E185" s="38"/>
      <c r="F185" s="29"/>
      <c r="G185" s="29"/>
      <c r="H185" s="29"/>
      <c r="I185" s="29"/>
      <c r="J185" s="29"/>
      <c r="K185" s="29"/>
      <c r="L185" s="29"/>
      <c r="M185" s="29"/>
      <c r="N185" s="29"/>
      <c r="O185" s="29"/>
      <c r="P185" s="29"/>
      <c r="Q185" s="29"/>
      <c r="R185" s="29"/>
      <c r="S185" s="29"/>
      <c r="T185" s="29"/>
      <c r="U185" s="29"/>
      <c r="V185" s="29"/>
      <c r="W185" s="29"/>
      <c r="X185" s="29"/>
      <c r="Y185" s="29"/>
    </row>
    <row r="186" spans="1:25" ht="12.75" customHeight="1" x14ac:dyDescent="0.2">
      <c r="A186" s="121"/>
      <c r="B186" s="144"/>
      <c r="C186" s="145"/>
      <c r="D186" s="38"/>
      <c r="E186" s="38"/>
      <c r="F186" s="29"/>
      <c r="G186" s="29"/>
      <c r="H186" s="29"/>
      <c r="I186" s="29"/>
      <c r="J186" s="29"/>
      <c r="K186" s="29"/>
      <c r="L186" s="29"/>
      <c r="M186" s="29"/>
      <c r="N186" s="29"/>
      <c r="O186" s="29"/>
      <c r="P186" s="29"/>
      <c r="Q186" s="29"/>
      <c r="R186" s="29"/>
      <c r="S186" s="29"/>
      <c r="T186" s="29"/>
      <c r="U186" s="29"/>
      <c r="V186" s="29"/>
      <c r="W186" s="29"/>
      <c r="X186" s="29"/>
      <c r="Y186" s="29"/>
    </row>
    <row r="187" spans="1:25" ht="12.75" customHeight="1" x14ac:dyDescent="0.2">
      <c r="A187" s="121"/>
      <c r="B187" s="144"/>
      <c r="C187" s="145"/>
      <c r="D187" s="38"/>
      <c r="E187" s="38"/>
      <c r="F187" s="29"/>
      <c r="G187" s="29"/>
      <c r="H187" s="29"/>
      <c r="I187" s="29"/>
      <c r="J187" s="29"/>
      <c r="K187" s="29"/>
      <c r="L187" s="29"/>
      <c r="M187" s="29"/>
      <c r="N187" s="29"/>
      <c r="O187" s="29"/>
      <c r="P187" s="29"/>
      <c r="Q187" s="29"/>
      <c r="R187" s="29"/>
      <c r="S187" s="29"/>
      <c r="T187" s="29"/>
      <c r="U187" s="29"/>
      <c r="V187" s="29"/>
      <c r="W187" s="29"/>
      <c r="X187" s="29"/>
      <c r="Y187" s="29"/>
    </row>
    <row r="188" spans="1:25" ht="12.75" customHeight="1" x14ac:dyDescent="0.2">
      <c r="A188" s="121"/>
      <c r="B188" s="144"/>
      <c r="C188" s="145"/>
      <c r="D188" s="38"/>
      <c r="E188" s="38"/>
      <c r="F188" s="29"/>
      <c r="G188" s="29"/>
      <c r="H188" s="29"/>
      <c r="I188" s="29"/>
      <c r="J188" s="29"/>
      <c r="K188" s="29"/>
      <c r="L188" s="29"/>
      <c r="M188" s="29"/>
      <c r="N188" s="29"/>
      <c r="O188" s="29"/>
      <c r="P188" s="29"/>
      <c r="Q188" s="29"/>
      <c r="R188" s="29"/>
      <c r="S188" s="29"/>
      <c r="T188" s="29"/>
      <c r="U188" s="29"/>
      <c r="V188" s="29"/>
      <c r="W188" s="29"/>
      <c r="X188" s="29"/>
      <c r="Y188" s="29"/>
    </row>
    <row r="189" spans="1:25" ht="12.75" customHeight="1" x14ac:dyDescent="0.2">
      <c r="A189" s="121"/>
      <c r="B189" s="144"/>
      <c r="C189" s="145"/>
      <c r="D189" s="38"/>
      <c r="E189" s="38"/>
      <c r="F189" s="29"/>
      <c r="G189" s="29"/>
      <c r="H189" s="29"/>
      <c r="I189" s="29"/>
      <c r="J189" s="29"/>
      <c r="K189" s="29"/>
      <c r="L189" s="29"/>
      <c r="M189" s="29"/>
      <c r="N189" s="29"/>
      <c r="O189" s="29"/>
      <c r="P189" s="29"/>
      <c r="Q189" s="29"/>
      <c r="R189" s="29"/>
      <c r="S189" s="29"/>
      <c r="T189" s="29"/>
      <c r="U189" s="29"/>
      <c r="V189" s="29"/>
      <c r="W189" s="29"/>
      <c r="X189" s="29"/>
      <c r="Y189" s="29"/>
    </row>
    <row r="190" spans="1:25" ht="12.75" customHeight="1" x14ac:dyDescent="0.2">
      <c r="A190" s="121"/>
      <c r="B190" s="144"/>
      <c r="C190" s="145"/>
      <c r="D190" s="38"/>
      <c r="E190" s="38"/>
      <c r="F190" s="29"/>
      <c r="G190" s="29"/>
      <c r="H190" s="29"/>
      <c r="I190" s="29"/>
      <c r="J190" s="29"/>
      <c r="K190" s="29"/>
      <c r="L190" s="29"/>
      <c r="M190" s="29"/>
      <c r="N190" s="29"/>
      <c r="O190" s="29"/>
      <c r="P190" s="29"/>
      <c r="Q190" s="29"/>
      <c r="R190" s="29"/>
      <c r="S190" s="29"/>
      <c r="T190" s="29"/>
      <c r="U190" s="29"/>
      <c r="V190" s="29"/>
      <c r="W190" s="29"/>
      <c r="X190" s="29"/>
      <c r="Y190" s="29"/>
    </row>
    <row r="191" spans="1:25" ht="12.75" customHeight="1" x14ac:dyDescent="0.2">
      <c r="A191" s="121"/>
      <c r="B191" s="144"/>
      <c r="C191" s="145"/>
      <c r="D191" s="38"/>
      <c r="E191" s="38"/>
      <c r="F191" s="29"/>
      <c r="G191" s="29"/>
      <c r="H191" s="29"/>
      <c r="I191" s="29"/>
      <c r="J191" s="29"/>
      <c r="K191" s="29"/>
      <c r="L191" s="29"/>
      <c r="M191" s="29"/>
      <c r="N191" s="29"/>
      <c r="O191" s="29"/>
      <c r="P191" s="29"/>
      <c r="Q191" s="29"/>
      <c r="R191" s="29"/>
      <c r="S191" s="29"/>
      <c r="T191" s="29"/>
      <c r="U191" s="29"/>
      <c r="V191" s="29"/>
      <c r="W191" s="29"/>
      <c r="X191" s="29"/>
      <c r="Y191" s="29"/>
    </row>
    <row r="192" spans="1:25" ht="12.75" customHeight="1" x14ac:dyDescent="0.2">
      <c r="A192" s="121"/>
      <c r="B192" s="144"/>
      <c r="C192" s="145"/>
      <c r="D192" s="38"/>
      <c r="E192" s="38"/>
      <c r="F192" s="29"/>
      <c r="G192" s="29"/>
      <c r="H192" s="29"/>
      <c r="I192" s="29"/>
      <c r="J192" s="29"/>
      <c r="K192" s="29"/>
      <c r="L192" s="29"/>
      <c r="M192" s="29"/>
      <c r="N192" s="29"/>
      <c r="O192" s="29"/>
      <c r="P192" s="29"/>
      <c r="Q192" s="29"/>
      <c r="R192" s="29"/>
      <c r="S192" s="29"/>
      <c r="T192" s="29"/>
      <c r="U192" s="29"/>
      <c r="V192" s="29"/>
      <c r="W192" s="29"/>
      <c r="X192" s="29"/>
      <c r="Y192" s="29"/>
    </row>
    <row r="193" spans="1:25" ht="12.75" customHeight="1" x14ac:dyDescent="0.2">
      <c r="A193" s="121"/>
      <c r="B193" s="144"/>
      <c r="C193" s="145"/>
      <c r="D193" s="38"/>
      <c r="E193" s="38"/>
      <c r="F193" s="29"/>
      <c r="G193" s="29"/>
      <c r="H193" s="29"/>
      <c r="I193" s="29"/>
      <c r="J193" s="29"/>
      <c r="K193" s="29"/>
      <c r="L193" s="29"/>
      <c r="M193" s="29"/>
      <c r="N193" s="29"/>
      <c r="O193" s="29"/>
      <c r="P193" s="29"/>
      <c r="Q193" s="29"/>
      <c r="R193" s="29"/>
      <c r="S193" s="29"/>
      <c r="T193" s="29"/>
      <c r="U193" s="29"/>
      <c r="V193" s="29"/>
      <c r="W193" s="29"/>
      <c r="X193" s="29"/>
      <c r="Y193" s="29"/>
    </row>
    <row r="194" spans="1:25" ht="12.75" customHeight="1" x14ac:dyDescent="0.2">
      <c r="A194" s="121"/>
      <c r="B194" s="144"/>
      <c r="C194" s="145"/>
      <c r="D194" s="38"/>
      <c r="E194" s="38"/>
      <c r="F194" s="29"/>
      <c r="G194" s="29"/>
      <c r="H194" s="29"/>
      <c r="I194" s="29"/>
      <c r="J194" s="29"/>
      <c r="K194" s="29"/>
      <c r="L194" s="29"/>
      <c r="M194" s="29"/>
      <c r="N194" s="29"/>
      <c r="O194" s="29"/>
      <c r="P194" s="29"/>
      <c r="Q194" s="29"/>
      <c r="R194" s="29"/>
      <c r="S194" s="29"/>
      <c r="T194" s="29"/>
      <c r="U194" s="29"/>
      <c r="V194" s="29"/>
      <c r="W194" s="29"/>
      <c r="X194" s="29"/>
      <c r="Y194" s="29"/>
    </row>
    <row r="195" spans="1:25" ht="12.75" customHeight="1" x14ac:dyDescent="0.2">
      <c r="A195" s="121"/>
      <c r="B195" s="144"/>
      <c r="C195" s="145"/>
      <c r="D195" s="38"/>
      <c r="E195" s="38"/>
      <c r="F195" s="29"/>
      <c r="G195" s="29"/>
      <c r="H195" s="29"/>
      <c r="I195" s="29"/>
      <c r="J195" s="29"/>
      <c r="K195" s="29"/>
      <c r="L195" s="29"/>
      <c r="M195" s="29"/>
      <c r="N195" s="29"/>
      <c r="O195" s="29"/>
      <c r="P195" s="29"/>
      <c r="Q195" s="29"/>
      <c r="R195" s="29"/>
      <c r="S195" s="29"/>
      <c r="T195" s="29"/>
      <c r="U195" s="29"/>
      <c r="V195" s="29"/>
      <c r="W195" s="29"/>
      <c r="X195" s="29"/>
      <c r="Y195" s="29"/>
    </row>
    <row r="196" spans="1:25" ht="12.75" customHeight="1" x14ac:dyDescent="0.2">
      <c r="A196" s="121"/>
      <c r="B196" s="144"/>
      <c r="C196" s="145"/>
      <c r="D196" s="38"/>
      <c r="E196" s="38"/>
      <c r="F196" s="29"/>
      <c r="G196" s="29"/>
      <c r="H196" s="29"/>
      <c r="I196" s="29"/>
      <c r="J196" s="29"/>
      <c r="K196" s="29"/>
      <c r="L196" s="29"/>
      <c r="M196" s="29"/>
      <c r="N196" s="29"/>
      <c r="O196" s="29"/>
      <c r="P196" s="29"/>
      <c r="Q196" s="29"/>
      <c r="R196" s="29"/>
      <c r="S196" s="29"/>
      <c r="T196" s="29"/>
      <c r="U196" s="29"/>
      <c r="V196" s="29"/>
      <c r="W196" s="29"/>
      <c r="X196" s="29"/>
      <c r="Y196" s="29"/>
    </row>
    <row r="197" spans="1:25" ht="12.75" customHeight="1" x14ac:dyDescent="0.2">
      <c r="A197" s="121"/>
      <c r="B197" s="144"/>
      <c r="C197" s="145"/>
      <c r="D197" s="38"/>
      <c r="E197" s="38"/>
      <c r="F197" s="29"/>
      <c r="G197" s="29"/>
      <c r="H197" s="29"/>
      <c r="I197" s="29"/>
      <c r="J197" s="29"/>
      <c r="K197" s="29"/>
      <c r="L197" s="29"/>
      <c r="M197" s="29"/>
      <c r="N197" s="29"/>
      <c r="O197" s="29"/>
      <c r="P197" s="29"/>
      <c r="Q197" s="29"/>
      <c r="R197" s="29"/>
      <c r="S197" s="29"/>
      <c r="T197" s="29"/>
      <c r="U197" s="29"/>
      <c r="V197" s="29"/>
      <c r="W197" s="29"/>
      <c r="X197" s="29"/>
      <c r="Y197" s="29"/>
    </row>
    <row r="198" spans="1:25" ht="12.75" customHeight="1" x14ac:dyDescent="0.2">
      <c r="A198" s="121"/>
      <c r="B198" s="144"/>
      <c r="C198" s="145"/>
      <c r="D198" s="38"/>
      <c r="E198" s="38"/>
      <c r="F198" s="29"/>
      <c r="G198" s="29"/>
      <c r="H198" s="29"/>
      <c r="I198" s="29"/>
      <c r="J198" s="29"/>
      <c r="K198" s="29"/>
      <c r="L198" s="29"/>
      <c r="M198" s="29"/>
      <c r="N198" s="29"/>
      <c r="O198" s="29"/>
      <c r="P198" s="29"/>
      <c r="Q198" s="29"/>
      <c r="R198" s="29"/>
      <c r="S198" s="29"/>
      <c r="T198" s="29"/>
      <c r="U198" s="29"/>
      <c r="V198" s="29"/>
      <c r="W198" s="29"/>
      <c r="X198" s="29"/>
      <c r="Y198" s="29"/>
    </row>
    <row r="199" spans="1:25" ht="12.75" customHeight="1" x14ac:dyDescent="0.2">
      <c r="A199" s="121"/>
      <c r="B199" s="144"/>
      <c r="C199" s="145"/>
      <c r="D199" s="38"/>
      <c r="E199" s="38"/>
      <c r="F199" s="29"/>
      <c r="G199" s="29"/>
      <c r="H199" s="29"/>
      <c r="I199" s="29"/>
      <c r="J199" s="29"/>
      <c r="K199" s="29"/>
      <c r="L199" s="29"/>
      <c r="M199" s="29"/>
      <c r="N199" s="29"/>
      <c r="O199" s="29"/>
      <c r="P199" s="29"/>
      <c r="Q199" s="29"/>
      <c r="R199" s="29"/>
      <c r="S199" s="29"/>
      <c r="T199" s="29"/>
      <c r="U199" s="29"/>
      <c r="V199" s="29"/>
      <c r="W199" s="29"/>
      <c r="X199" s="29"/>
      <c r="Y199" s="29"/>
    </row>
    <row r="200" spans="1:25" ht="12.75" customHeight="1" x14ac:dyDescent="0.2">
      <c r="A200" s="121"/>
      <c r="B200" s="144"/>
      <c r="C200" s="145"/>
      <c r="D200" s="38"/>
      <c r="E200" s="38"/>
      <c r="F200" s="29"/>
      <c r="G200" s="29"/>
      <c r="H200" s="29"/>
      <c r="I200" s="29"/>
      <c r="J200" s="29"/>
      <c r="K200" s="29"/>
      <c r="L200" s="29"/>
      <c r="M200" s="29"/>
      <c r="N200" s="29"/>
      <c r="O200" s="29"/>
      <c r="P200" s="29"/>
      <c r="Q200" s="29"/>
      <c r="R200" s="29"/>
      <c r="S200" s="29"/>
      <c r="T200" s="29"/>
      <c r="U200" s="29"/>
      <c r="V200" s="29"/>
      <c r="W200" s="29"/>
      <c r="X200" s="29"/>
      <c r="Y200" s="29"/>
    </row>
    <row r="201" spans="1:25" ht="12.75" customHeight="1" x14ac:dyDescent="0.2">
      <c r="A201" s="121"/>
      <c r="B201" s="144"/>
      <c r="C201" s="145"/>
      <c r="D201" s="38"/>
      <c r="E201" s="38"/>
      <c r="F201" s="29"/>
      <c r="G201" s="29"/>
      <c r="H201" s="29"/>
      <c r="I201" s="29"/>
      <c r="J201" s="29"/>
      <c r="K201" s="29"/>
      <c r="L201" s="29"/>
      <c r="M201" s="29"/>
      <c r="N201" s="29"/>
      <c r="O201" s="29"/>
      <c r="P201" s="29"/>
      <c r="Q201" s="29"/>
      <c r="R201" s="29"/>
      <c r="S201" s="29"/>
      <c r="T201" s="29"/>
      <c r="U201" s="29"/>
      <c r="V201" s="29"/>
      <c r="W201" s="29"/>
      <c r="X201" s="29"/>
      <c r="Y201" s="29"/>
    </row>
    <row r="202" spans="1:25" ht="12.75" customHeight="1" x14ac:dyDescent="0.2">
      <c r="A202" s="121"/>
      <c r="B202" s="144"/>
      <c r="C202" s="145"/>
      <c r="D202" s="38"/>
      <c r="E202" s="38"/>
      <c r="F202" s="29"/>
      <c r="G202" s="29"/>
      <c r="H202" s="29"/>
      <c r="I202" s="29"/>
      <c r="J202" s="29"/>
      <c r="K202" s="29"/>
      <c r="L202" s="29"/>
      <c r="M202" s="29"/>
      <c r="N202" s="29"/>
      <c r="O202" s="29"/>
      <c r="P202" s="29"/>
      <c r="Q202" s="29"/>
      <c r="R202" s="29"/>
      <c r="S202" s="29"/>
      <c r="T202" s="29"/>
      <c r="U202" s="29"/>
      <c r="V202" s="29"/>
      <c r="W202" s="29"/>
      <c r="X202" s="29"/>
      <c r="Y202" s="29"/>
    </row>
    <row r="203" spans="1:25" ht="12.75" customHeight="1" x14ac:dyDescent="0.2">
      <c r="A203" s="121"/>
      <c r="B203" s="144"/>
      <c r="C203" s="145"/>
      <c r="D203" s="38"/>
      <c r="E203" s="38"/>
      <c r="F203" s="29"/>
      <c r="G203" s="29"/>
      <c r="H203" s="29"/>
      <c r="I203" s="29"/>
      <c r="J203" s="29"/>
      <c r="K203" s="29"/>
      <c r="L203" s="29"/>
      <c r="M203" s="29"/>
      <c r="N203" s="29"/>
      <c r="O203" s="29"/>
      <c r="P203" s="29"/>
      <c r="Q203" s="29"/>
      <c r="R203" s="29"/>
      <c r="S203" s="29"/>
      <c r="T203" s="29"/>
      <c r="U203" s="29"/>
      <c r="V203" s="29"/>
      <c r="W203" s="29"/>
      <c r="X203" s="29"/>
      <c r="Y203" s="29"/>
    </row>
    <row r="204" spans="1:25" ht="12.75" customHeight="1" x14ac:dyDescent="0.2">
      <c r="A204" s="121"/>
      <c r="B204" s="144"/>
      <c r="C204" s="145"/>
      <c r="D204" s="38"/>
      <c r="E204" s="38"/>
      <c r="F204" s="29"/>
      <c r="G204" s="29"/>
      <c r="H204" s="29"/>
      <c r="I204" s="29"/>
      <c r="J204" s="29"/>
      <c r="K204" s="29"/>
      <c r="L204" s="29"/>
      <c r="M204" s="29"/>
      <c r="N204" s="29"/>
      <c r="O204" s="29"/>
      <c r="P204" s="29"/>
      <c r="Q204" s="29"/>
      <c r="R204" s="29"/>
      <c r="S204" s="29"/>
      <c r="T204" s="29"/>
      <c r="U204" s="29"/>
      <c r="V204" s="29"/>
      <c r="W204" s="29"/>
      <c r="X204" s="29"/>
      <c r="Y204" s="29"/>
    </row>
    <row r="205" spans="1:25" ht="12.75" customHeight="1" x14ac:dyDescent="0.2">
      <c r="A205" s="121"/>
      <c r="B205" s="144"/>
      <c r="C205" s="145"/>
      <c r="D205" s="38"/>
      <c r="E205" s="38"/>
      <c r="F205" s="29"/>
      <c r="G205" s="29"/>
      <c r="H205" s="29"/>
      <c r="I205" s="29"/>
      <c r="J205" s="29"/>
      <c r="K205" s="29"/>
      <c r="L205" s="29"/>
      <c r="M205" s="29"/>
      <c r="N205" s="29"/>
      <c r="O205" s="29"/>
      <c r="P205" s="29"/>
      <c r="Q205" s="29"/>
      <c r="R205" s="29"/>
      <c r="S205" s="29"/>
      <c r="T205" s="29"/>
      <c r="U205" s="29"/>
      <c r="V205" s="29"/>
      <c r="W205" s="29"/>
      <c r="X205" s="29"/>
      <c r="Y205" s="29"/>
    </row>
    <row r="206" spans="1:25" ht="12.75" customHeight="1" x14ac:dyDescent="0.2">
      <c r="A206" s="121"/>
      <c r="B206" s="144"/>
      <c r="C206" s="145"/>
      <c r="D206" s="38"/>
      <c r="E206" s="38"/>
      <c r="F206" s="29"/>
      <c r="G206" s="29"/>
      <c r="H206" s="29"/>
      <c r="I206" s="29"/>
      <c r="J206" s="29"/>
      <c r="K206" s="29"/>
      <c r="L206" s="29"/>
      <c r="M206" s="29"/>
      <c r="N206" s="29"/>
      <c r="O206" s="29"/>
      <c r="P206" s="29"/>
      <c r="Q206" s="29"/>
      <c r="R206" s="29"/>
      <c r="S206" s="29"/>
      <c r="T206" s="29"/>
      <c r="U206" s="29"/>
      <c r="V206" s="29"/>
      <c r="W206" s="29"/>
      <c r="X206" s="29"/>
      <c r="Y206" s="29"/>
    </row>
    <row r="207" spans="1:25" ht="12.75" customHeight="1" x14ac:dyDescent="0.2">
      <c r="A207" s="121"/>
      <c r="B207" s="144"/>
      <c r="C207" s="145"/>
      <c r="D207" s="38"/>
      <c r="E207" s="38"/>
      <c r="F207" s="29"/>
      <c r="G207" s="29"/>
      <c r="H207" s="29"/>
      <c r="I207" s="29"/>
      <c r="J207" s="29"/>
      <c r="K207" s="29"/>
      <c r="L207" s="29"/>
      <c r="M207" s="29"/>
      <c r="N207" s="29"/>
      <c r="O207" s="29"/>
      <c r="P207" s="29"/>
      <c r="Q207" s="29"/>
      <c r="R207" s="29"/>
      <c r="S207" s="29"/>
      <c r="T207" s="29"/>
      <c r="U207" s="29"/>
      <c r="V207" s="29"/>
      <c r="W207" s="29"/>
      <c r="X207" s="29"/>
      <c r="Y207" s="29"/>
    </row>
    <row r="208" spans="1:25" ht="12.75" customHeight="1" x14ac:dyDescent="0.2">
      <c r="A208" s="121"/>
      <c r="B208" s="144"/>
      <c r="C208" s="145"/>
      <c r="D208" s="38"/>
      <c r="E208" s="38"/>
      <c r="F208" s="29"/>
      <c r="G208" s="29"/>
      <c r="H208" s="29"/>
      <c r="I208" s="29"/>
      <c r="J208" s="29"/>
      <c r="K208" s="29"/>
      <c r="L208" s="29"/>
      <c r="M208" s="29"/>
      <c r="N208" s="29"/>
      <c r="O208" s="29"/>
      <c r="P208" s="29"/>
      <c r="Q208" s="29"/>
      <c r="R208" s="29"/>
      <c r="S208" s="29"/>
      <c r="T208" s="29"/>
      <c r="U208" s="29"/>
      <c r="V208" s="29"/>
      <c r="W208" s="29"/>
      <c r="X208" s="29"/>
      <c r="Y208" s="29"/>
    </row>
    <row r="209" spans="1:25" ht="12.75" customHeight="1" x14ac:dyDescent="0.2">
      <c r="A209" s="121"/>
      <c r="B209" s="144"/>
      <c r="C209" s="145"/>
      <c r="D209" s="38"/>
      <c r="E209" s="38"/>
      <c r="F209" s="29"/>
      <c r="G209" s="29"/>
      <c r="H209" s="29"/>
      <c r="I209" s="29"/>
      <c r="J209" s="29"/>
      <c r="K209" s="29"/>
      <c r="L209" s="29"/>
      <c r="M209" s="29"/>
      <c r="N209" s="29"/>
      <c r="O209" s="29"/>
      <c r="P209" s="29"/>
      <c r="Q209" s="29"/>
      <c r="R209" s="29"/>
      <c r="S209" s="29"/>
      <c r="T209" s="29"/>
      <c r="U209" s="29"/>
      <c r="V209" s="29"/>
      <c r="W209" s="29"/>
      <c r="X209" s="29"/>
      <c r="Y209" s="29"/>
    </row>
    <row r="210" spans="1:25" ht="12.75" customHeight="1" x14ac:dyDescent="0.2">
      <c r="A210" s="121"/>
      <c r="B210" s="144"/>
      <c r="C210" s="145"/>
      <c r="D210" s="38"/>
      <c r="E210" s="38"/>
      <c r="F210" s="29"/>
      <c r="G210" s="29"/>
      <c r="H210" s="29"/>
      <c r="I210" s="29"/>
      <c r="J210" s="29"/>
      <c r="K210" s="29"/>
      <c r="L210" s="29"/>
      <c r="M210" s="29"/>
      <c r="N210" s="29"/>
      <c r="O210" s="29"/>
      <c r="P210" s="29"/>
      <c r="Q210" s="29"/>
      <c r="R210" s="29"/>
      <c r="S210" s="29"/>
      <c r="T210" s="29"/>
      <c r="U210" s="29"/>
      <c r="V210" s="29"/>
      <c r="W210" s="29"/>
      <c r="X210" s="29"/>
      <c r="Y210" s="29"/>
    </row>
    <row r="211" spans="1:25" ht="12.75" customHeight="1" x14ac:dyDescent="0.2">
      <c r="A211" s="121"/>
      <c r="B211" s="144"/>
      <c r="C211" s="145"/>
      <c r="D211" s="38"/>
      <c r="E211" s="38"/>
      <c r="F211" s="29"/>
      <c r="G211" s="29"/>
      <c r="H211" s="29"/>
      <c r="I211" s="29"/>
      <c r="J211" s="29"/>
      <c r="K211" s="29"/>
      <c r="L211" s="29"/>
      <c r="M211" s="29"/>
      <c r="N211" s="29"/>
      <c r="O211" s="29"/>
      <c r="P211" s="29"/>
      <c r="Q211" s="29"/>
      <c r="R211" s="29"/>
      <c r="S211" s="29"/>
      <c r="T211" s="29"/>
      <c r="U211" s="29"/>
      <c r="V211" s="29"/>
      <c r="W211" s="29"/>
      <c r="X211" s="29"/>
      <c r="Y211" s="29"/>
    </row>
    <row r="212" spans="1:25" ht="12.75" customHeight="1" x14ac:dyDescent="0.2">
      <c r="A212" s="121"/>
      <c r="B212" s="144"/>
      <c r="C212" s="145"/>
      <c r="D212" s="38"/>
      <c r="E212" s="38"/>
      <c r="F212" s="29"/>
      <c r="G212" s="29"/>
      <c r="H212" s="29"/>
      <c r="I212" s="29"/>
      <c r="J212" s="29"/>
      <c r="K212" s="29"/>
      <c r="L212" s="29"/>
      <c r="M212" s="29"/>
      <c r="N212" s="29"/>
      <c r="O212" s="29"/>
      <c r="P212" s="29"/>
      <c r="Q212" s="29"/>
      <c r="R212" s="29"/>
      <c r="S212" s="29"/>
      <c r="T212" s="29"/>
      <c r="U212" s="29"/>
      <c r="V212" s="29"/>
      <c r="W212" s="29"/>
      <c r="X212" s="29"/>
      <c r="Y212" s="29"/>
    </row>
    <row r="213" spans="1:25" ht="12.75" customHeight="1" x14ac:dyDescent="0.2">
      <c r="A213" s="121"/>
      <c r="B213" s="144"/>
      <c r="C213" s="145"/>
      <c r="D213" s="38"/>
      <c r="E213" s="38"/>
      <c r="F213" s="29"/>
      <c r="G213" s="29"/>
      <c r="H213" s="29"/>
      <c r="I213" s="29"/>
      <c r="J213" s="29"/>
      <c r="K213" s="29"/>
      <c r="L213" s="29"/>
      <c r="M213" s="29"/>
      <c r="N213" s="29"/>
      <c r="O213" s="29"/>
      <c r="P213" s="29"/>
      <c r="Q213" s="29"/>
      <c r="R213" s="29"/>
      <c r="S213" s="29"/>
      <c r="T213" s="29"/>
      <c r="U213" s="29"/>
      <c r="V213" s="29"/>
      <c r="W213" s="29"/>
      <c r="X213" s="29"/>
      <c r="Y213" s="29"/>
    </row>
    <row r="214" spans="1:25" ht="12.75" customHeight="1" x14ac:dyDescent="0.2">
      <c r="A214" s="121"/>
      <c r="B214" s="144"/>
      <c r="C214" s="145"/>
      <c r="D214" s="38"/>
      <c r="E214" s="38"/>
      <c r="F214" s="29"/>
      <c r="G214" s="29"/>
      <c r="H214" s="29"/>
      <c r="I214" s="29"/>
      <c r="J214" s="29"/>
      <c r="K214" s="29"/>
      <c r="L214" s="29"/>
      <c r="M214" s="29"/>
      <c r="N214" s="29"/>
      <c r="O214" s="29"/>
      <c r="P214" s="29"/>
      <c r="Q214" s="29"/>
      <c r="R214" s="29"/>
      <c r="S214" s="29"/>
      <c r="T214" s="29"/>
      <c r="U214" s="29"/>
      <c r="V214" s="29"/>
      <c r="W214" s="29"/>
      <c r="X214" s="29"/>
      <c r="Y214" s="29"/>
    </row>
    <row r="215" spans="1:25" ht="12.75" customHeight="1" x14ac:dyDescent="0.2">
      <c r="A215" s="121"/>
      <c r="B215" s="144"/>
      <c r="C215" s="145"/>
      <c r="D215" s="38"/>
      <c r="E215" s="38"/>
      <c r="F215" s="29"/>
      <c r="G215" s="29"/>
      <c r="H215" s="29"/>
      <c r="I215" s="29"/>
      <c r="J215" s="29"/>
      <c r="K215" s="29"/>
      <c r="L215" s="29"/>
      <c r="M215" s="29"/>
      <c r="N215" s="29"/>
      <c r="O215" s="29"/>
      <c r="P215" s="29"/>
      <c r="Q215" s="29"/>
      <c r="R215" s="29"/>
      <c r="S215" s="29"/>
      <c r="T215" s="29"/>
      <c r="U215" s="29"/>
      <c r="V215" s="29"/>
      <c r="W215" s="29"/>
      <c r="X215" s="29"/>
      <c r="Y215" s="29"/>
    </row>
    <row r="216" spans="1:25" ht="12.75" customHeight="1" x14ac:dyDescent="0.2">
      <c r="A216" s="121"/>
      <c r="B216" s="144"/>
      <c r="C216" s="145"/>
      <c r="D216" s="38"/>
      <c r="E216" s="38"/>
      <c r="F216" s="29"/>
      <c r="G216" s="29"/>
      <c r="H216" s="29"/>
      <c r="I216" s="29"/>
      <c r="J216" s="29"/>
      <c r="K216" s="29"/>
      <c r="L216" s="29"/>
      <c r="M216" s="29"/>
      <c r="N216" s="29"/>
      <c r="O216" s="29"/>
      <c r="P216" s="29"/>
      <c r="Q216" s="29"/>
      <c r="R216" s="29"/>
      <c r="S216" s="29"/>
      <c r="T216" s="29"/>
      <c r="U216" s="29"/>
      <c r="V216" s="29"/>
      <c r="W216" s="29"/>
      <c r="X216" s="29"/>
      <c r="Y216" s="29"/>
    </row>
    <row r="217" spans="1:25" ht="12.75" customHeight="1" x14ac:dyDescent="0.2">
      <c r="A217" s="121"/>
      <c r="B217" s="144"/>
      <c r="C217" s="145"/>
      <c r="D217" s="38"/>
      <c r="E217" s="38"/>
      <c r="F217" s="29"/>
      <c r="G217" s="29"/>
      <c r="H217" s="29"/>
      <c r="I217" s="29"/>
      <c r="J217" s="29"/>
      <c r="K217" s="29"/>
      <c r="L217" s="29"/>
      <c r="M217" s="29"/>
      <c r="N217" s="29"/>
      <c r="O217" s="29"/>
      <c r="P217" s="29"/>
      <c r="Q217" s="29"/>
      <c r="R217" s="29"/>
      <c r="S217" s="29"/>
      <c r="T217" s="29"/>
      <c r="U217" s="29"/>
      <c r="V217" s="29"/>
      <c r="W217" s="29"/>
      <c r="X217" s="29"/>
      <c r="Y217" s="29"/>
    </row>
    <row r="218" spans="1:25" ht="12.75" customHeight="1" x14ac:dyDescent="0.2">
      <c r="A218" s="121"/>
      <c r="B218" s="144"/>
      <c r="C218" s="145"/>
      <c r="D218" s="38"/>
      <c r="E218" s="38"/>
      <c r="F218" s="29"/>
      <c r="G218" s="29"/>
      <c r="H218" s="29"/>
      <c r="I218" s="29"/>
      <c r="J218" s="29"/>
      <c r="K218" s="29"/>
      <c r="L218" s="29"/>
      <c r="M218" s="29"/>
      <c r="N218" s="29"/>
      <c r="O218" s="29"/>
      <c r="P218" s="29"/>
      <c r="Q218" s="29"/>
      <c r="R218" s="29"/>
      <c r="S218" s="29"/>
      <c r="T218" s="29"/>
      <c r="U218" s="29"/>
      <c r="V218" s="29"/>
      <c r="W218" s="29"/>
      <c r="X218" s="29"/>
      <c r="Y218" s="29"/>
    </row>
    <row r="219" spans="1:25" ht="12.75" customHeight="1" x14ac:dyDescent="0.2">
      <c r="A219" s="121"/>
      <c r="B219" s="144"/>
      <c r="C219" s="145"/>
      <c r="D219" s="38"/>
      <c r="E219" s="38"/>
      <c r="F219" s="29"/>
      <c r="G219" s="29"/>
      <c r="H219" s="29"/>
      <c r="I219" s="29"/>
      <c r="J219" s="29"/>
      <c r="K219" s="29"/>
      <c r="L219" s="29"/>
      <c r="M219" s="29"/>
      <c r="N219" s="29"/>
      <c r="O219" s="29"/>
      <c r="P219" s="29"/>
      <c r="Q219" s="29"/>
      <c r="R219" s="29"/>
      <c r="S219" s="29"/>
      <c r="T219" s="29"/>
      <c r="U219" s="29"/>
      <c r="V219" s="29"/>
      <c r="W219" s="29"/>
      <c r="X219" s="29"/>
      <c r="Y219" s="29"/>
    </row>
    <row r="220" spans="1:25" ht="12.75" customHeight="1" x14ac:dyDescent="0.2">
      <c r="A220" s="121"/>
      <c r="B220" s="144"/>
      <c r="C220" s="145"/>
      <c r="D220" s="38"/>
      <c r="E220" s="38"/>
      <c r="F220" s="29"/>
      <c r="G220" s="29"/>
      <c r="H220" s="29"/>
      <c r="I220" s="29"/>
      <c r="J220" s="29"/>
      <c r="K220" s="29"/>
      <c r="L220" s="29"/>
      <c r="M220" s="29"/>
      <c r="N220" s="29"/>
      <c r="O220" s="29"/>
      <c r="P220" s="29"/>
      <c r="Q220" s="29"/>
      <c r="R220" s="29"/>
      <c r="S220" s="29"/>
      <c r="T220" s="29"/>
      <c r="U220" s="29"/>
      <c r="V220" s="29"/>
      <c r="W220" s="29"/>
      <c r="X220" s="29"/>
      <c r="Y220" s="29"/>
    </row>
    <row r="221" spans="1:25" ht="12.75" customHeight="1" x14ac:dyDescent="0.2">
      <c r="A221" s="121"/>
      <c r="B221" s="144"/>
      <c r="C221" s="145"/>
      <c r="D221" s="38"/>
      <c r="E221" s="38"/>
      <c r="F221" s="29"/>
      <c r="G221" s="29"/>
      <c r="H221" s="29"/>
      <c r="I221" s="29"/>
      <c r="J221" s="29"/>
      <c r="K221" s="29"/>
      <c r="L221" s="29"/>
      <c r="M221" s="29"/>
      <c r="N221" s="29"/>
      <c r="O221" s="29"/>
      <c r="P221" s="29"/>
      <c r="Q221" s="29"/>
      <c r="R221" s="29"/>
      <c r="S221" s="29"/>
      <c r="T221" s="29"/>
      <c r="U221" s="29"/>
      <c r="V221" s="29"/>
      <c r="W221" s="29"/>
      <c r="X221" s="29"/>
      <c r="Y221" s="29"/>
    </row>
    <row r="222" spans="1:25" ht="12.75" customHeight="1" x14ac:dyDescent="0.2">
      <c r="A222" s="121"/>
      <c r="B222" s="144"/>
      <c r="C222" s="145"/>
      <c r="D222" s="38"/>
      <c r="E222" s="38"/>
      <c r="F222" s="29"/>
      <c r="G222" s="29"/>
      <c r="H222" s="29"/>
      <c r="I222" s="29"/>
      <c r="J222" s="29"/>
      <c r="K222" s="29"/>
      <c r="L222" s="29"/>
      <c r="M222" s="29"/>
      <c r="N222" s="29"/>
      <c r="O222" s="29"/>
      <c r="P222" s="29"/>
      <c r="Q222" s="29"/>
      <c r="R222" s="29"/>
      <c r="S222" s="29"/>
      <c r="T222" s="29"/>
      <c r="U222" s="29"/>
      <c r="V222" s="29"/>
      <c r="W222" s="29"/>
      <c r="X222" s="29"/>
      <c r="Y222" s="29"/>
    </row>
    <row r="223" spans="1:25" ht="12.75" customHeight="1" x14ac:dyDescent="0.2">
      <c r="A223" s="121"/>
      <c r="B223" s="144"/>
      <c r="C223" s="145"/>
      <c r="D223" s="38"/>
      <c r="E223" s="38"/>
      <c r="F223" s="29"/>
      <c r="G223" s="29"/>
      <c r="H223" s="29"/>
      <c r="I223" s="29"/>
      <c r="J223" s="29"/>
      <c r="K223" s="29"/>
      <c r="L223" s="29"/>
      <c r="M223" s="29"/>
      <c r="N223" s="29"/>
      <c r="O223" s="29"/>
      <c r="P223" s="29"/>
      <c r="Q223" s="29"/>
      <c r="R223" s="29"/>
      <c r="S223" s="29"/>
      <c r="T223" s="29"/>
      <c r="U223" s="29"/>
      <c r="V223" s="29"/>
      <c r="W223" s="29"/>
      <c r="X223" s="29"/>
      <c r="Y223" s="29"/>
    </row>
    <row r="224" spans="1:25" ht="12.75" customHeight="1" x14ac:dyDescent="0.2">
      <c r="A224" s="121"/>
      <c r="B224" s="144"/>
      <c r="C224" s="145"/>
      <c r="D224" s="38"/>
      <c r="E224" s="38"/>
      <c r="F224" s="29"/>
      <c r="G224" s="29"/>
      <c r="H224" s="29"/>
      <c r="I224" s="29"/>
      <c r="J224" s="29"/>
      <c r="K224" s="29"/>
      <c r="L224" s="29"/>
      <c r="M224" s="29"/>
      <c r="N224" s="29"/>
      <c r="O224" s="29"/>
      <c r="P224" s="29"/>
      <c r="Q224" s="29"/>
      <c r="R224" s="29"/>
      <c r="S224" s="29"/>
      <c r="T224" s="29"/>
      <c r="U224" s="29"/>
      <c r="V224" s="29"/>
      <c r="W224" s="29"/>
      <c r="X224" s="29"/>
      <c r="Y224" s="29"/>
    </row>
    <row r="225" spans="1:25" ht="12.75" customHeight="1" x14ac:dyDescent="0.2">
      <c r="A225" s="121"/>
      <c r="B225" s="144"/>
      <c r="C225" s="145"/>
      <c r="D225" s="38"/>
      <c r="E225" s="38"/>
      <c r="F225" s="29"/>
      <c r="G225" s="29"/>
      <c r="H225" s="29"/>
      <c r="I225" s="29"/>
      <c r="J225" s="29"/>
      <c r="K225" s="29"/>
      <c r="L225" s="29"/>
      <c r="M225" s="29"/>
      <c r="N225" s="29"/>
      <c r="O225" s="29"/>
      <c r="P225" s="29"/>
      <c r="Q225" s="29"/>
      <c r="R225" s="29"/>
      <c r="S225" s="29"/>
      <c r="T225" s="29"/>
      <c r="U225" s="29"/>
      <c r="V225" s="29"/>
      <c r="W225" s="29"/>
      <c r="X225" s="29"/>
      <c r="Y225" s="29"/>
    </row>
    <row r="226" spans="1:25" ht="12.75" customHeight="1" x14ac:dyDescent="0.2">
      <c r="A226" s="121"/>
      <c r="B226" s="144"/>
      <c r="C226" s="145"/>
      <c r="D226" s="38"/>
      <c r="E226" s="38"/>
      <c r="F226" s="29"/>
      <c r="G226" s="29"/>
      <c r="H226" s="29"/>
      <c r="I226" s="29"/>
      <c r="J226" s="29"/>
      <c r="K226" s="29"/>
      <c r="L226" s="29"/>
      <c r="M226" s="29"/>
      <c r="N226" s="29"/>
      <c r="O226" s="29"/>
      <c r="P226" s="29"/>
      <c r="Q226" s="29"/>
      <c r="R226" s="29"/>
      <c r="S226" s="29"/>
      <c r="T226" s="29"/>
      <c r="U226" s="29"/>
      <c r="V226" s="29"/>
      <c r="W226" s="29"/>
      <c r="X226" s="29"/>
      <c r="Y226" s="29"/>
    </row>
    <row r="227" spans="1:25" ht="12.75" customHeight="1" x14ac:dyDescent="0.2">
      <c r="A227" s="121"/>
      <c r="B227" s="144"/>
      <c r="C227" s="145"/>
      <c r="D227" s="38"/>
      <c r="E227" s="38"/>
      <c r="F227" s="29"/>
      <c r="G227" s="29"/>
      <c r="H227" s="29"/>
      <c r="I227" s="29"/>
      <c r="J227" s="29"/>
      <c r="K227" s="29"/>
      <c r="L227" s="29"/>
      <c r="M227" s="29"/>
      <c r="N227" s="29"/>
      <c r="O227" s="29"/>
      <c r="P227" s="29"/>
      <c r="Q227" s="29"/>
      <c r="R227" s="29"/>
      <c r="S227" s="29"/>
      <c r="T227" s="29"/>
      <c r="U227" s="29"/>
      <c r="V227" s="29"/>
      <c r="W227" s="29"/>
      <c r="X227" s="29"/>
      <c r="Y227" s="29"/>
    </row>
    <row r="228" spans="1:25" ht="12.75" customHeight="1" x14ac:dyDescent="0.2">
      <c r="A228" s="121"/>
      <c r="B228" s="144"/>
      <c r="C228" s="145"/>
      <c r="D228" s="38"/>
      <c r="E228" s="38"/>
      <c r="F228" s="29"/>
      <c r="G228" s="29"/>
      <c r="H228" s="29"/>
      <c r="I228" s="29"/>
      <c r="J228" s="29"/>
      <c r="K228" s="29"/>
      <c r="L228" s="29"/>
      <c r="M228" s="29"/>
      <c r="N228" s="29"/>
      <c r="O228" s="29"/>
      <c r="P228" s="29"/>
      <c r="Q228" s="29"/>
      <c r="R228" s="29"/>
      <c r="S228" s="29"/>
      <c r="T228" s="29"/>
      <c r="U228" s="29"/>
      <c r="V228" s="29"/>
      <c r="W228" s="29"/>
      <c r="X228" s="29"/>
      <c r="Y228" s="29"/>
    </row>
    <row r="229" spans="1:25" ht="12.75" customHeight="1" x14ac:dyDescent="0.2">
      <c r="A229" s="121"/>
      <c r="B229" s="144"/>
      <c r="C229" s="145"/>
      <c r="D229" s="38"/>
      <c r="E229" s="38"/>
      <c r="F229" s="29"/>
      <c r="G229" s="29"/>
      <c r="H229" s="29"/>
      <c r="I229" s="29"/>
      <c r="J229" s="29"/>
      <c r="K229" s="29"/>
      <c r="L229" s="29"/>
      <c r="M229" s="29"/>
      <c r="N229" s="29"/>
      <c r="O229" s="29"/>
      <c r="P229" s="29"/>
      <c r="Q229" s="29"/>
      <c r="R229" s="29"/>
      <c r="S229" s="29"/>
      <c r="T229" s="29"/>
      <c r="U229" s="29"/>
      <c r="V229" s="29"/>
      <c r="W229" s="29"/>
      <c r="X229" s="29"/>
      <c r="Y229" s="29"/>
    </row>
    <row r="230" spans="1:25" ht="12.75" customHeight="1" x14ac:dyDescent="0.2">
      <c r="A230" s="121"/>
      <c r="B230" s="144"/>
      <c r="C230" s="145"/>
      <c r="D230" s="38"/>
      <c r="E230" s="38"/>
      <c r="F230" s="29"/>
      <c r="G230" s="29"/>
      <c r="H230" s="29"/>
      <c r="I230" s="29"/>
      <c r="J230" s="29"/>
      <c r="K230" s="29"/>
      <c r="L230" s="29"/>
      <c r="M230" s="29"/>
      <c r="N230" s="29"/>
      <c r="O230" s="29"/>
      <c r="P230" s="29"/>
      <c r="Q230" s="29"/>
      <c r="R230" s="29"/>
      <c r="S230" s="29"/>
      <c r="T230" s="29"/>
      <c r="U230" s="29"/>
      <c r="V230" s="29"/>
      <c r="W230" s="29"/>
      <c r="X230" s="29"/>
      <c r="Y230" s="29"/>
    </row>
    <row r="231" spans="1:25" ht="12.75" customHeight="1" x14ac:dyDescent="0.2">
      <c r="A231" s="121"/>
      <c r="B231" s="144"/>
      <c r="C231" s="145"/>
      <c r="D231" s="38"/>
      <c r="E231" s="38"/>
      <c r="F231" s="29"/>
      <c r="G231" s="29"/>
      <c r="H231" s="29"/>
      <c r="I231" s="29"/>
      <c r="J231" s="29"/>
      <c r="K231" s="29"/>
      <c r="L231" s="29"/>
      <c r="M231" s="29"/>
      <c r="N231" s="29"/>
      <c r="O231" s="29"/>
      <c r="P231" s="29"/>
      <c r="Q231" s="29"/>
      <c r="R231" s="29"/>
      <c r="S231" s="29"/>
      <c r="T231" s="29"/>
      <c r="U231" s="29"/>
      <c r="V231" s="29"/>
      <c r="W231" s="29"/>
      <c r="X231" s="29"/>
      <c r="Y231" s="29"/>
    </row>
    <row r="232" spans="1:25" ht="12.75" customHeight="1" x14ac:dyDescent="0.2">
      <c r="A232" s="121"/>
      <c r="B232" s="144"/>
      <c r="C232" s="145"/>
      <c r="D232" s="38"/>
      <c r="E232" s="38"/>
      <c r="F232" s="29"/>
      <c r="G232" s="29"/>
      <c r="H232" s="29"/>
      <c r="I232" s="29"/>
      <c r="J232" s="29"/>
      <c r="K232" s="29"/>
      <c r="L232" s="29"/>
      <c r="M232" s="29"/>
      <c r="N232" s="29"/>
      <c r="O232" s="29"/>
      <c r="P232" s="29"/>
      <c r="Q232" s="29"/>
      <c r="R232" s="29"/>
      <c r="S232" s="29"/>
      <c r="T232" s="29"/>
      <c r="U232" s="29"/>
      <c r="V232" s="29"/>
      <c r="W232" s="29"/>
      <c r="X232" s="29"/>
      <c r="Y232" s="29"/>
    </row>
    <row r="233" spans="1:25" ht="12.75" customHeight="1" x14ac:dyDescent="0.2">
      <c r="A233" s="121"/>
      <c r="B233" s="144"/>
      <c r="C233" s="145"/>
      <c r="D233" s="38"/>
      <c r="E233" s="38"/>
      <c r="F233" s="29"/>
      <c r="G233" s="29"/>
      <c r="H233" s="29"/>
      <c r="I233" s="29"/>
      <c r="J233" s="29"/>
      <c r="K233" s="29"/>
      <c r="L233" s="29"/>
      <c r="M233" s="29"/>
      <c r="N233" s="29"/>
      <c r="O233" s="29"/>
      <c r="P233" s="29"/>
      <c r="Q233" s="29"/>
      <c r="R233" s="29"/>
      <c r="S233" s="29"/>
      <c r="T233" s="29"/>
      <c r="U233" s="29"/>
      <c r="V233" s="29"/>
      <c r="W233" s="29"/>
      <c r="X233" s="29"/>
      <c r="Y233" s="29"/>
    </row>
    <row r="234" spans="1:25" ht="12.75" customHeight="1" x14ac:dyDescent="0.2">
      <c r="A234" s="121"/>
      <c r="B234" s="144"/>
      <c r="C234" s="145"/>
      <c r="D234" s="38"/>
      <c r="E234" s="38"/>
      <c r="F234" s="29"/>
      <c r="G234" s="29"/>
      <c r="H234" s="29"/>
      <c r="I234" s="29"/>
      <c r="J234" s="29"/>
      <c r="K234" s="29"/>
      <c r="L234" s="29"/>
      <c r="M234" s="29"/>
      <c r="N234" s="29"/>
      <c r="O234" s="29"/>
      <c r="P234" s="29"/>
      <c r="Q234" s="29"/>
      <c r="R234" s="29"/>
      <c r="S234" s="29"/>
      <c r="T234" s="29"/>
      <c r="U234" s="29"/>
      <c r="V234" s="29"/>
      <c r="W234" s="29"/>
      <c r="X234" s="29"/>
      <c r="Y234" s="29"/>
    </row>
    <row r="235" spans="1:25" ht="12.75" customHeight="1" x14ac:dyDescent="0.2">
      <c r="A235" s="121"/>
      <c r="B235" s="144"/>
      <c r="C235" s="145"/>
      <c r="D235" s="38"/>
      <c r="E235" s="38"/>
      <c r="F235" s="29"/>
      <c r="G235" s="29"/>
      <c r="H235" s="29"/>
      <c r="I235" s="29"/>
      <c r="J235" s="29"/>
      <c r="K235" s="29"/>
      <c r="L235" s="29"/>
      <c r="M235" s="29"/>
      <c r="N235" s="29"/>
      <c r="O235" s="29"/>
      <c r="P235" s="29"/>
      <c r="Q235" s="29"/>
      <c r="R235" s="29"/>
      <c r="S235" s="29"/>
      <c r="T235" s="29"/>
      <c r="U235" s="29"/>
      <c r="V235" s="29"/>
      <c r="W235" s="29"/>
      <c r="X235" s="29"/>
      <c r="Y235" s="29"/>
    </row>
    <row r="236" spans="1:25" ht="12.75" customHeight="1" x14ac:dyDescent="0.2">
      <c r="A236" s="121"/>
      <c r="B236" s="144"/>
      <c r="C236" s="145"/>
      <c r="D236" s="38"/>
      <c r="E236" s="38"/>
      <c r="F236" s="29"/>
      <c r="G236" s="29"/>
      <c r="H236" s="29"/>
      <c r="I236" s="29"/>
      <c r="J236" s="29"/>
      <c r="K236" s="29"/>
      <c r="L236" s="29"/>
      <c r="M236" s="29"/>
      <c r="N236" s="29"/>
      <c r="O236" s="29"/>
      <c r="P236" s="29"/>
      <c r="Q236" s="29"/>
      <c r="R236" s="29"/>
      <c r="S236" s="29"/>
      <c r="T236" s="29"/>
      <c r="U236" s="29"/>
      <c r="V236" s="29"/>
      <c r="W236" s="29"/>
      <c r="X236" s="29"/>
      <c r="Y236" s="29"/>
    </row>
    <row r="237" spans="1:25" ht="12.75" customHeight="1" x14ac:dyDescent="0.2">
      <c r="A237" s="121"/>
      <c r="B237" s="144"/>
      <c r="C237" s="145"/>
      <c r="D237" s="38"/>
      <c r="E237" s="38"/>
      <c r="F237" s="29"/>
      <c r="G237" s="29"/>
      <c r="H237" s="29"/>
      <c r="I237" s="29"/>
      <c r="J237" s="29"/>
      <c r="K237" s="29"/>
      <c r="L237" s="29"/>
      <c r="M237" s="29"/>
      <c r="N237" s="29"/>
      <c r="O237" s="29"/>
      <c r="P237" s="29"/>
      <c r="Q237" s="29"/>
      <c r="R237" s="29"/>
      <c r="S237" s="29"/>
      <c r="T237" s="29"/>
      <c r="U237" s="29"/>
      <c r="V237" s="29"/>
      <c r="W237" s="29"/>
      <c r="X237" s="29"/>
      <c r="Y237" s="29"/>
    </row>
    <row r="238" spans="1:25" ht="12.75" customHeight="1" x14ac:dyDescent="0.2">
      <c r="A238" s="121"/>
      <c r="B238" s="144"/>
      <c r="C238" s="145"/>
      <c r="D238" s="38"/>
      <c r="E238" s="38"/>
      <c r="F238" s="29"/>
      <c r="G238" s="29"/>
      <c r="H238" s="29"/>
      <c r="I238" s="29"/>
      <c r="J238" s="29"/>
      <c r="K238" s="29"/>
      <c r="L238" s="29"/>
      <c r="M238" s="29"/>
      <c r="N238" s="29"/>
      <c r="O238" s="29"/>
      <c r="P238" s="29"/>
      <c r="Q238" s="29"/>
      <c r="R238" s="29"/>
      <c r="S238" s="29"/>
      <c r="T238" s="29"/>
      <c r="U238" s="29"/>
      <c r="V238" s="29"/>
      <c r="W238" s="29"/>
      <c r="X238" s="29"/>
      <c r="Y238" s="29"/>
    </row>
    <row r="239" spans="1:25" ht="12.75" customHeight="1" x14ac:dyDescent="0.2">
      <c r="A239" s="121"/>
      <c r="B239" s="144"/>
      <c r="C239" s="145"/>
      <c r="D239" s="38"/>
      <c r="E239" s="38"/>
      <c r="F239" s="29"/>
      <c r="G239" s="29"/>
      <c r="H239" s="29"/>
      <c r="I239" s="29"/>
      <c r="J239" s="29"/>
      <c r="K239" s="29"/>
      <c r="L239" s="29"/>
      <c r="M239" s="29"/>
      <c r="N239" s="29"/>
      <c r="O239" s="29"/>
      <c r="P239" s="29"/>
      <c r="Q239" s="29"/>
      <c r="R239" s="29"/>
      <c r="S239" s="29"/>
      <c r="T239" s="29"/>
      <c r="U239" s="29"/>
      <c r="V239" s="29"/>
      <c r="W239" s="29"/>
      <c r="X239" s="29"/>
      <c r="Y239" s="29"/>
    </row>
    <row r="240" spans="1:25" ht="12.75" customHeight="1" x14ac:dyDescent="0.2">
      <c r="A240" s="121"/>
      <c r="B240" s="144"/>
      <c r="C240" s="145"/>
      <c r="D240" s="38"/>
      <c r="E240" s="38"/>
      <c r="F240" s="29"/>
      <c r="G240" s="29"/>
      <c r="H240" s="29"/>
      <c r="I240" s="29"/>
      <c r="J240" s="29"/>
      <c r="K240" s="29"/>
      <c r="L240" s="29"/>
      <c r="M240" s="29"/>
      <c r="N240" s="29"/>
      <c r="O240" s="29"/>
      <c r="P240" s="29"/>
      <c r="Q240" s="29"/>
      <c r="R240" s="29"/>
      <c r="S240" s="29"/>
      <c r="T240" s="29"/>
      <c r="U240" s="29"/>
      <c r="V240" s="29"/>
      <c r="W240" s="29"/>
      <c r="X240" s="29"/>
      <c r="Y240" s="29"/>
    </row>
    <row r="241" spans="1:25" ht="12.75" customHeight="1" x14ac:dyDescent="0.2">
      <c r="A241" s="121"/>
      <c r="B241" s="144"/>
      <c r="C241" s="145"/>
      <c r="D241" s="38"/>
      <c r="E241" s="38"/>
      <c r="F241" s="29"/>
      <c r="G241" s="29"/>
      <c r="H241" s="29"/>
      <c r="I241" s="29"/>
      <c r="J241" s="29"/>
      <c r="K241" s="29"/>
      <c r="L241" s="29"/>
      <c r="M241" s="29"/>
      <c r="N241" s="29"/>
      <c r="O241" s="29"/>
      <c r="P241" s="29"/>
      <c r="Q241" s="29"/>
      <c r="R241" s="29"/>
      <c r="S241" s="29"/>
      <c r="T241" s="29"/>
      <c r="U241" s="29"/>
      <c r="V241" s="29"/>
      <c r="W241" s="29"/>
      <c r="X241" s="29"/>
      <c r="Y241" s="29"/>
    </row>
    <row r="242" spans="1:25" ht="12.75" customHeight="1" x14ac:dyDescent="0.2">
      <c r="A242" s="121"/>
      <c r="B242" s="144"/>
      <c r="C242" s="145"/>
      <c r="D242" s="38"/>
      <c r="E242" s="38"/>
      <c r="F242" s="29"/>
      <c r="G242" s="29"/>
      <c r="H242" s="29"/>
      <c r="I242" s="29"/>
      <c r="J242" s="29"/>
      <c r="K242" s="29"/>
      <c r="L242" s="29"/>
      <c r="M242" s="29"/>
      <c r="N242" s="29"/>
      <c r="O242" s="29"/>
      <c r="P242" s="29"/>
      <c r="Q242" s="29"/>
      <c r="R242" s="29"/>
      <c r="S242" s="29"/>
      <c r="T242" s="29"/>
      <c r="U242" s="29"/>
      <c r="V242" s="29"/>
      <c r="W242" s="29"/>
      <c r="X242" s="29"/>
      <c r="Y242" s="29"/>
    </row>
    <row r="243" spans="1:25" ht="12.75" customHeight="1" x14ac:dyDescent="0.2">
      <c r="A243" s="121"/>
      <c r="B243" s="144"/>
      <c r="C243" s="145"/>
      <c r="D243" s="38"/>
      <c r="E243" s="38"/>
      <c r="F243" s="29"/>
      <c r="G243" s="29"/>
      <c r="H243" s="29"/>
      <c r="I243" s="29"/>
      <c r="J243" s="29"/>
      <c r="K243" s="29"/>
      <c r="L243" s="29"/>
      <c r="M243" s="29"/>
      <c r="N243" s="29"/>
      <c r="O243" s="29"/>
      <c r="P243" s="29"/>
      <c r="Q243" s="29"/>
      <c r="R243" s="29"/>
      <c r="S243" s="29"/>
      <c r="T243" s="29"/>
      <c r="U243" s="29"/>
      <c r="V243" s="29"/>
      <c r="W243" s="29"/>
      <c r="X243" s="29"/>
      <c r="Y243" s="29"/>
    </row>
    <row r="244" spans="1:25" ht="12.75" customHeight="1" x14ac:dyDescent="0.2">
      <c r="A244" s="121"/>
      <c r="B244" s="144"/>
      <c r="C244" s="145"/>
      <c r="D244" s="38"/>
      <c r="E244" s="38"/>
      <c r="F244" s="29"/>
      <c r="G244" s="29"/>
      <c r="H244" s="29"/>
      <c r="I244" s="29"/>
      <c r="J244" s="29"/>
      <c r="K244" s="29"/>
      <c r="L244" s="29"/>
      <c r="M244" s="29"/>
      <c r="N244" s="29"/>
      <c r="O244" s="29"/>
      <c r="P244" s="29"/>
      <c r="Q244" s="29"/>
      <c r="R244" s="29"/>
      <c r="S244" s="29"/>
      <c r="T244" s="29"/>
      <c r="U244" s="29"/>
      <c r="V244" s="29"/>
      <c r="W244" s="29"/>
      <c r="X244" s="29"/>
      <c r="Y244" s="29"/>
    </row>
    <row r="245" spans="1:25" ht="12.75" customHeight="1" x14ac:dyDescent="0.2">
      <c r="A245" s="121"/>
      <c r="B245" s="144"/>
      <c r="C245" s="145"/>
      <c r="D245" s="38"/>
      <c r="E245" s="38"/>
      <c r="F245" s="29"/>
      <c r="G245" s="29"/>
      <c r="H245" s="29"/>
      <c r="I245" s="29"/>
      <c r="J245" s="29"/>
      <c r="K245" s="29"/>
      <c r="L245" s="29"/>
      <c r="M245" s="29"/>
      <c r="N245" s="29"/>
      <c r="O245" s="29"/>
      <c r="P245" s="29"/>
      <c r="Q245" s="29"/>
      <c r="R245" s="29"/>
      <c r="S245" s="29"/>
      <c r="T245" s="29"/>
      <c r="U245" s="29"/>
      <c r="V245" s="29"/>
      <c r="W245" s="29"/>
      <c r="X245" s="29"/>
      <c r="Y245" s="29"/>
    </row>
    <row r="246" spans="1:25" ht="12.75" customHeight="1" x14ac:dyDescent="0.2">
      <c r="A246" s="121"/>
      <c r="B246" s="144"/>
      <c r="C246" s="145"/>
      <c r="D246" s="38"/>
      <c r="E246" s="38"/>
      <c r="F246" s="29"/>
      <c r="G246" s="29"/>
      <c r="H246" s="29"/>
      <c r="I246" s="29"/>
      <c r="J246" s="29"/>
      <c r="K246" s="29"/>
      <c r="L246" s="29"/>
      <c r="M246" s="29"/>
      <c r="N246" s="29"/>
      <c r="O246" s="29"/>
      <c r="P246" s="29"/>
      <c r="Q246" s="29"/>
      <c r="R246" s="29"/>
      <c r="S246" s="29"/>
      <c r="T246" s="29"/>
      <c r="U246" s="29"/>
      <c r="V246" s="29"/>
      <c r="W246" s="29"/>
      <c r="X246" s="29"/>
      <c r="Y246" s="29"/>
    </row>
    <row r="247" spans="1:25" ht="12.75" customHeight="1" x14ac:dyDescent="0.2">
      <c r="A247" s="121"/>
      <c r="B247" s="144"/>
      <c r="C247" s="145"/>
      <c r="D247" s="38"/>
      <c r="E247" s="38"/>
      <c r="F247" s="29"/>
      <c r="G247" s="29"/>
      <c r="H247" s="29"/>
      <c r="I247" s="29"/>
      <c r="J247" s="29"/>
      <c r="K247" s="29"/>
      <c r="L247" s="29"/>
      <c r="M247" s="29"/>
      <c r="N247" s="29"/>
      <c r="O247" s="29"/>
      <c r="P247" s="29"/>
      <c r="Q247" s="29"/>
      <c r="R247" s="29"/>
      <c r="S247" s="29"/>
      <c r="T247" s="29"/>
      <c r="U247" s="29"/>
      <c r="V247" s="29"/>
      <c r="W247" s="29"/>
      <c r="X247" s="29"/>
      <c r="Y247" s="29"/>
    </row>
    <row r="248" spans="1:25" ht="12.75" customHeight="1" x14ac:dyDescent="0.2">
      <c r="A248" s="121"/>
      <c r="B248" s="144"/>
      <c r="C248" s="145"/>
      <c r="D248" s="38"/>
      <c r="E248" s="38"/>
      <c r="F248" s="29"/>
      <c r="G248" s="29"/>
      <c r="H248" s="29"/>
      <c r="I248" s="29"/>
      <c r="J248" s="29"/>
      <c r="K248" s="29"/>
      <c r="L248" s="29"/>
      <c r="M248" s="29"/>
      <c r="N248" s="29"/>
      <c r="O248" s="29"/>
      <c r="P248" s="29"/>
      <c r="Q248" s="29"/>
      <c r="R248" s="29"/>
      <c r="S248" s="29"/>
      <c r="T248" s="29"/>
      <c r="U248" s="29"/>
      <c r="V248" s="29"/>
      <c r="W248" s="29"/>
      <c r="X248" s="29"/>
      <c r="Y248" s="29"/>
    </row>
    <row r="249" spans="1:25" ht="12.75" customHeight="1" x14ac:dyDescent="0.2">
      <c r="A249" s="121"/>
      <c r="B249" s="144"/>
      <c r="C249" s="145"/>
      <c r="D249" s="38"/>
      <c r="E249" s="38"/>
      <c r="F249" s="29"/>
      <c r="G249" s="29"/>
      <c r="H249" s="29"/>
      <c r="I249" s="29"/>
      <c r="J249" s="29"/>
      <c r="K249" s="29"/>
      <c r="L249" s="29"/>
      <c r="M249" s="29"/>
      <c r="N249" s="29"/>
      <c r="O249" s="29"/>
      <c r="P249" s="29"/>
      <c r="Q249" s="29"/>
      <c r="R249" s="29"/>
      <c r="S249" s="29"/>
      <c r="T249" s="29"/>
      <c r="U249" s="29"/>
      <c r="V249" s="29"/>
      <c r="W249" s="29"/>
      <c r="X249" s="29"/>
      <c r="Y249" s="29"/>
    </row>
    <row r="250" spans="1:25" ht="12.75" customHeight="1" x14ac:dyDescent="0.2">
      <c r="A250" s="121"/>
      <c r="B250" s="144"/>
      <c r="C250" s="145"/>
      <c r="D250" s="38"/>
      <c r="E250" s="38"/>
      <c r="F250" s="29"/>
      <c r="G250" s="29"/>
      <c r="H250" s="29"/>
      <c r="I250" s="29"/>
      <c r="J250" s="29"/>
      <c r="K250" s="29"/>
      <c r="L250" s="29"/>
      <c r="M250" s="29"/>
      <c r="N250" s="29"/>
      <c r="O250" s="29"/>
      <c r="P250" s="29"/>
      <c r="Q250" s="29"/>
      <c r="R250" s="29"/>
      <c r="S250" s="29"/>
      <c r="T250" s="29"/>
      <c r="U250" s="29"/>
      <c r="V250" s="29"/>
      <c r="W250" s="29"/>
      <c r="X250" s="29"/>
      <c r="Y250" s="29"/>
    </row>
    <row r="251" spans="1:25" ht="12.75" customHeight="1" x14ac:dyDescent="0.2">
      <c r="A251" s="121"/>
      <c r="B251" s="144"/>
      <c r="C251" s="145"/>
      <c r="D251" s="38"/>
      <c r="E251" s="38"/>
      <c r="F251" s="29"/>
      <c r="G251" s="29"/>
      <c r="H251" s="29"/>
      <c r="I251" s="29"/>
      <c r="J251" s="29"/>
      <c r="K251" s="29"/>
      <c r="L251" s="29"/>
      <c r="M251" s="29"/>
      <c r="N251" s="29"/>
      <c r="O251" s="29"/>
      <c r="P251" s="29"/>
      <c r="Q251" s="29"/>
      <c r="R251" s="29"/>
      <c r="S251" s="29"/>
      <c r="T251" s="29"/>
      <c r="U251" s="29"/>
      <c r="V251" s="29"/>
      <c r="W251" s="29"/>
      <c r="X251" s="29"/>
      <c r="Y251" s="29"/>
    </row>
    <row r="252" spans="1:25" ht="12.75" customHeight="1" x14ac:dyDescent="0.2">
      <c r="A252" s="121"/>
      <c r="B252" s="144"/>
      <c r="C252" s="145"/>
      <c r="D252" s="38"/>
      <c r="E252" s="38"/>
      <c r="F252" s="29"/>
      <c r="G252" s="29"/>
      <c r="H252" s="29"/>
      <c r="I252" s="29"/>
      <c r="J252" s="29"/>
      <c r="K252" s="29"/>
      <c r="L252" s="29"/>
      <c r="M252" s="29"/>
      <c r="N252" s="29"/>
      <c r="O252" s="29"/>
      <c r="P252" s="29"/>
      <c r="Q252" s="29"/>
      <c r="R252" s="29"/>
      <c r="S252" s="29"/>
      <c r="T252" s="29"/>
      <c r="U252" s="29"/>
      <c r="V252" s="29"/>
      <c r="W252" s="29"/>
      <c r="X252" s="29"/>
      <c r="Y252" s="29"/>
    </row>
    <row r="253" spans="1:25" ht="12.75" customHeight="1" x14ac:dyDescent="0.2">
      <c r="A253" s="121"/>
      <c r="B253" s="144"/>
      <c r="C253" s="145"/>
      <c r="D253" s="38"/>
      <c r="E253" s="38"/>
      <c r="F253" s="29"/>
      <c r="G253" s="29"/>
      <c r="H253" s="29"/>
      <c r="I253" s="29"/>
      <c r="J253" s="29"/>
      <c r="K253" s="29"/>
      <c r="L253" s="29"/>
      <c r="M253" s="29"/>
      <c r="N253" s="29"/>
      <c r="O253" s="29"/>
      <c r="P253" s="29"/>
      <c r="Q253" s="29"/>
      <c r="R253" s="29"/>
      <c r="S253" s="29"/>
      <c r="T253" s="29"/>
      <c r="U253" s="29"/>
      <c r="V253" s="29"/>
      <c r="W253" s="29"/>
      <c r="X253" s="29"/>
      <c r="Y253" s="29"/>
    </row>
    <row r="254" spans="1:25" ht="12.75" customHeight="1" x14ac:dyDescent="0.2">
      <c r="A254" s="121"/>
      <c r="B254" s="144"/>
      <c r="C254" s="145"/>
      <c r="D254" s="38"/>
      <c r="E254" s="38"/>
      <c r="F254" s="29"/>
      <c r="G254" s="29"/>
      <c r="H254" s="29"/>
      <c r="I254" s="29"/>
      <c r="J254" s="29"/>
      <c r="K254" s="29"/>
      <c r="L254" s="29"/>
      <c r="M254" s="29"/>
      <c r="N254" s="29"/>
      <c r="O254" s="29"/>
      <c r="P254" s="29"/>
      <c r="Q254" s="29"/>
      <c r="R254" s="29"/>
      <c r="S254" s="29"/>
      <c r="T254" s="29"/>
      <c r="U254" s="29"/>
      <c r="V254" s="29"/>
      <c r="W254" s="29"/>
      <c r="X254" s="29"/>
      <c r="Y254" s="29"/>
    </row>
    <row r="255" spans="1:25" ht="12.75" customHeight="1" x14ac:dyDescent="0.2">
      <c r="A255" s="121"/>
      <c r="B255" s="144"/>
      <c r="C255" s="145"/>
      <c r="D255" s="38"/>
      <c r="E255" s="38"/>
      <c r="F255" s="29"/>
      <c r="G255" s="29"/>
      <c r="H255" s="29"/>
      <c r="I255" s="29"/>
      <c r="J255" s="29"/>
      <c r="K255" s="29"/>
      <c r="L255" s="29"/>
      <c r="M255" s="29"/>
      <c r="N255" s="29"/>
      <c r="O255" s="29"/>
      <c r="P255" s="29"/>
      <c r="Q255" s="29"/>
      <c r="R255" s="29"/>
      <c r="S255" s="29"/>
      <c r="T255" s="29"/>
      <c r="U255" s="29"/>
      <c r="V255" s="29"/>
      <c r="W255" s="29"/>
      <c r="X255" s="29"/>
      <c r="Y255" s="29"/>
    </row>
    <row r="256" spans="1:25" ht="12.75" customHeight="1" x14ac:dyDescent="0.2">
      <c r="A256" s="121"/>
      <c r="B256" s="144"/>
      <c r="C256" s="145"/>
      <c r="D256" s="38"/>
      <c r="E256" s="38"/>
      <c r="F256" s="29"/>
      <c r="G256" s="29"/>
      <c r="H256" s="29"/>
      <c r="I256" s="29"/>
      <c r="J256" s="29"/>
      <c r="K256" s="29"/>
      <c r="L256" s="29"/>
      <c r="M256" s="29"/>
      <c r="N256" s="29"/>
      <c r="O256" s="29"/>
      <c r="P256" s="29"/>
      <c r="Q256" s="29"/>
      <c r="R256" s="29"/>
      <c r="S256" s="29"/>
      <c r="T256" s="29"/>
      <c r="U256" s="29"/>
      <c r="V256" s="29"/>
      <c r="W256" s="29"/>
      <c r="X256" s="29"/>
      <c r="Y256" s="29"/>
    </row>
    <row r="257" spans="1:25" ht="12.75" customHeight="1" x14ac:dyDescent="0.2">
      <c r="A257" s="121"/>
      <c r="B257" s="144"/>
      <c r="C257" s="145"/>
      <c r="D257" s="38"/>
      <c r="E257" s="38"/>
      <c r="F257" s="29"/>
      <c r="G257" s="29"/>
      <c r="H257" s="29"/>
      <c r="I257" s="29"/>
      <c r="J257" s="29"/>
      <c r="K257" s="29"/>
      <c r="L257" s="29"/>
      <c r="M257" s="29"/>
      <c r="N257" s="29"/>
      <c r="O257" s="29"/>
      <c r="P257" s="29"/>
      <c r="Q257" s="29"/>
      <c r="R257" s="29"/>
      <c r="S257" s="29"/>
      <c r="T257" s="29"/>
      <c r="U257" s="29"/>
      <c r="V257" s="29"/>
      <c r="W257" s="29"/>
      <c r="X257" s="29"/>
      <c r="Y257" s="29"/>
    </row>
    <row r="258" spans="1:25" ht="12.75" customHeight="1" x14ac:dyDescent="0.2">
      <c r="A258" s="121"/>
      <c r="B258" s="144"/>
      <c r="C258" s="145"/>
      <c r="D258" s="38"/>
      <c r="E258" s="38"/>
      <c r="F258" s="29"/>
      <c r="G258" s="29"/>
      <c r="H258" s="29"/>
      <c r="I258" s="29"/>
      <c r="J258" s="29"/>
      <c r="K258" s="29"/>
      <c r="L258" s="29"/>
      <c r="M258" s="29"/>
      <c r="N258" s="29"/>
      <c r="O258" s="29"/>
      <c r="P258" s="29"/>
      <c r="Q258" s="29"/>
      <c r="R258" s="29"/>
      <c r="S258" s="29"/>
      <c r="T258" s="29"/>
      <c r="U258" s="29"/>
      <c r="V258" s="29"/>
      <c r="W258" s="29"/>
      <c r="X258" s="29"/>
      <c r="Y258" s="29"/>
    </row>
    <row r="259" spans="1:25" ht="12.75" customHeight="1" x14ac:dyDescent="0.2">
      <c r="A259" s="121"/>
      <c r="B259" s="144"/>
      <c r="C259" s="145"/>
      <c r="D259" s="38"/>
      <c r="E259" s="38"/>
      <c r="F259" s="29"/>
      <c r="G259" s="29"/>
      <c r="H259" s="29"/>
      <c r="I259" s="29"/>
      <c r="J259" s="29"/>
      <c r="K259" s="29"/>
      <c r="L259" s="29"/>
      <c r="M259" s="29"/>
      <c r="N259" s="29"/>
      <c r="O259" s="29"/>
      <c r="P259" s="29"/>
      <c r="Q259" s="29"/>
      <c r="R259" s="29"/>
      <c r="S259" s="29"/>
      <c r="T259" s="29"/>
      <c r="U259" s="29"/>
      <c r="V259" s="29"/>
      <c r="W259" s="29"/>
      <c r="X259" s="29"/>
      <c r="Y259" s="29"/>
    </row>
    <row r="260" spans="1:25" ht="12.75" customHeight="1" x14ac:dyDescent="0.2">
      <c r="A260" s="121"/>
      <c r="B260" s="144"/>
      <c r="C260" s="145"/>
      <c r="D260" s="38"/>
      <c r="E260" s="38"/>
      <c r="F260" s="29"/>
      <c r="G260" s="29"/>
      <c r="H260" s="29"/>
      <c r="I260" s="29"/>
      <c r="J260" s="29"/>
      <c r="K260" s="29"/>
      <c r="L260" s="29"/>
      <c r="M260" s="29"/>
      <c r="N260" s="29"/>
      <c r="O260" s="29"/>
      <c r="P260" s="29"/>
      <c r="Q260" s="29"/>
      <c r="R260" s="29"/>
      <c r="S260" s="29"/>
      <c r="T260" s="29"/>
      <c r="U260" s="29"/>
      <c r="V260" s="29"/>
      <c r="W260" s="29"/>
      <c r="X260" s="29"/>
      <c r="Y260" s="29"/>
    </row>
    <row r="261" spans="1:25" ht="12.75" customHeight="1" x14ac:dyDescent="0.2">
      <c r="A261" s="121"/>
      <c r="B261" s="144"/>
      <c r="C261" s="145"/>
      <c r="D261" s="38"/>
      <c r="E261" s="38"/>
      <c r="F261" s="29"/>
      <c r="G261" s="29"/>
      <c r="H261" s="29"/>
      <c r="I261" s="29"/>
      <c r="J261" s="29"/>
      <c r="K261" s="29"/>
      <c r="L261" s="29"/>
      <c r="M261" s="29"/>
      <c r="N261" s="29"/>
      <c r="O261" s="29"/>
      <c r="P261" s="29"/>
      <c r="Q261" s="29"/>
      <c r="R261" s="29"/>
      <c r="S261" s="29"/>
      <c r="T261" s="29"/>
      <c r="U261" s="29"/>
      <c r="V261" s="29"/>
      <c r="W261" s="29"/>
      <c r="X261" s="29"/>
      <c r="Y261" s="29"/>
    </row>
    <row r="262" spans="1:25" ht="12.75" customHeight="1" x14ac:dyDescent="0.2">
      <c r="A262" s="121"/>
      <c r="B262" s="144"/>
      <c r="C262" s="145"/>
      <c r="D262" s="38"/>
      <c r="E262" s="38"/>
      <c r="F262" s="29"/>
      <c r="G262" s="29"/>
      <c r="H262" s="29"/>
      <c r="I262" s="29"/>
      <c r="J262" s="29"/>
      <c r="K262" s="29"/>
      <c r="L262" s="29"/>
      <c r="M262" s="29"/>
      <c r="N262" s="29"/>
      <c r="O262" s="29"/>
      <c r="P262" s="29"/>
      <c r="Q262" s="29"/>
      <c r="R262" s="29"/>
      <c r="S262" s="29"/>
      <c r="T262" s="29"/>
      <c r="U262" s="29"/>
      <c r="V262" s="29"/>
      <c r="W262" s="29"/>
      <c r="X262" s="29"/>
      <c r="Y262" s="29"/>
    </row>
    <row r="263" spans="1:25" ht="12.75" customHeight="1" x14ac:dyDescent="0.2">
      <c r="A263" s="121"/>
      <c r="B263" s="144"/>
      <c r="C263" s="145"/>
      <c r="D263" s="38"/>
      <c r="E263" s="38"/>
      <c r="F263" s="29"/>
      <c r="G263" s="29"/>
      <c r="H263" s="29"/>
      <c r="I263" s="29"/>
      <c r="J263" s="29"/>
      <c r="K263" s="29"/>
      <c r="L263" s="29"/>
      <c r="M263" s="29"/>
      <c r="N263" s="29"/>
      <c r="O263" s="29"/>
      <c r="P263" s="29"/>
      <c r="Q263" s="29"/>
      <c r="R263" s="29"/>
      <c r="S263" s="29"/>
      <c r="T263" s="29"/>
      <c r="U263" s="29"/>
      <c r="V263" s="29"/>
      <c r="W263" s="29"/>
      <c r="X263" s="29"/>
      <c r="Y263" s="29"/>
    </row>
    <row r="264" spans="1:25" ht="12.75" customHeight="1" x14ac:dyDescent="0.2">
      <c r="A264" s="121"/>
      <c r="B264" s="144"/>
      <c r="C264" s="145"/>
      <c r="D264" s="38"/>
      <c r="E264" s="38"/>
      <c r="F264" s="29"/>
      <c r="G264" s="29"/>
      <c r="H264" s="29"/>
      <c r="I264" s="29"/>
      <c r="J264" s="29"/>
      <c r="K264" s="29"/>
      <c r="L264" s="29"/>
      <c r="M264" s="29"/>
      <c r="N264" s="29"/>
      <c r="O264" s="29"/>
      <c r="P264" s="29"/>
      <c r="Q264" s="29"/>
      <c r="R264" s="29"/>
      <c r="S264" s="29"/>
      <c r="T264" s="29"/>
      <c r="U264" s="29"/>
      <c r="V264" s="29"/>
      <c r="W264" s="29"/>
      <c r="X264" s="29"/>
      <c r="Y264" s="29"/>
    </row>
    <row r="265" spans="1:25" ht="12.75" customHeight="1" x14ac:dyDescent="0.2">
      <c r="A265" s="121"/>
      <c r="B265" s="144"/>
      <c r="C265" s="145"/>
      <c r="D265" s="38"/>
      <c r="E265" s="38"/>
      <c r="F265" s="29"/>
      <c r="G265" s="29"/>
      <c r="H265" s="29"/>
      <c r="I265" s="29"/>
      <c r="J265" s="29"/>
      <c r="K265" s="29"/>
      <c r="L265" s="29"/>
      <c r="M265" s="29"/>
      <c r="N265" s="29"/>
      <c r="O265" s="29"/>
      <c r="P265" s="29"/>
      <c r="Q265" s="29"/>
      <c r="R265" s="29"/>
      <c r="S265" s="29"/>
      <c r="T265" s="29"/>
      <c r="U265" s="29"/>
      <c r="V265" s="29"/>
      <c r="W265" s="29"/>
      <c r="X265" s="29"/>
      <c r="Y265" s="29"/>
    </row>
    <row r="266" spans="1:25" ht="12.75" customHeight="1" x14ac:dyDescent="0.2">
      <c r="A266" s="121"/>
      <c r="B266" s="144"/>
      <c r="C266" s="145"/>
      <c r="D266" s="38"/>
      <c r="E266" s="38"/>
      <c r="F266" s="29"/>
      <c r="G266" s="29"/>
      <c r="H266" s="29"/>
      <c r="I266" s="29"/>
      <c r="J266" s="29"/>
      <c r="K266" s="29"/>
      <c r="L266" s="29"/>
      <c r="M266" s="29"/>
      <c r="N266" s="29"/>
      <c r="O266" s="29"/>
      <c r="P266" s="29"/>
      <c r="Q266" s="29"/>
      <c r="R266" s="29"/>
      <c r="S266" s="29"/>
      <c r="T266" s="29"/>
      <c r="U266" s="29"/>
      <c r="V266" s="29"/>
      <c r="W266" s="29"/>
      <c r="X266" s="29"/>
      <c r="Y266" s="29"/>
    </row>
    <row r="267" spans="1:25" ht="12.75" customHeight="1" x14ac:dyDescent="0.2">
      <c r="A267" s="121"/>
      <c r="B267" s="144"/>
      <c r="C267" s="145"/>
      <c r="D267" s="38"/>
      <c r="E267" s="38"/>
      <c r="F267" s="29"/>
      <c r="G267" s="29"/>
      <c r="H267" s="29"/>
      <c r="I267" s="29"/>
      <c r="J267" s="29"/>
      <c r="K267" s="29"/>
      <c r="L267" s="29"/>
      <c r="M267" s="29"/>
      <c r="N267" s="29"/>
      <c r="O267" s="29"/>
      <c r="P267" s="29"/>
      <c r="Q267" s="29"/>
      <c r="R267" s="29"/>
      <c r="S267" s="29"/>
      <c r="T267" s="29"/>
      <c r="U267" s="29"/>
      <c r="V267" s="29"/>
      <c r="W267" s="29"/>
      <c r="X267" s="29"/>
      <c r="Y267" s="29"/>
    </row>
    <row r="268" spans="1:25" ht="12.75" customHeight="1" x14ac:dyDescent="0.2">
      <c r="A268" s="121"/>
      <c r="B268" s="144"/>
      <c r="C268" s="145"/>
      <c r="D268" s="38"/>
      <c r="E268" s="38"/>
      <c r="F268" s="29"/>
      <c r="G268" s="29"/>
      <c r="H268" s="29"/>
      <c r="I268" s="29"/>
      <c r="J268" s="29"/>
      <c r="K268" s="29"/>
      <c r="L268" s="29"/>
      <c r="M268" s="29"/>
      <c r="N268" s="29"/>
      <c r="O268" s="29"/>
      <c r="P268" s="29"/>
      <c r="Q268" s="29"/>
      <c r="R268" s="29"/>
      <c r="S268" s="29"/>
      <c r="T268" s="29"/>
      <c r="U268" s="29"/>
      <c r="V268" s="29"/>
      <c r="W268" s="29"/>
      <c r="X268" s="29"/>
      <c r="Y268" s="29"/>
    </row>
    <row r="269" spans="1:25" ht="12.75" customHeight="1" x14ac:dyDescent="0.2">
      <c r="A269" s="121"/>
      <c r="B269" s="144"/>
      <c r="C269" s="145"/>
      <c r="D269" s="38"/>
      <c r="E269" s="38"/>
      <c r="F269" s="29"/>
      <c r="G269" s="29"/>
      <c r="H269" s="29"/>
      <c r="I269" s="29"/>
      <c r="J269" s="29"/>
      <c r="K269" s="29"/>
      <c r="L269" s="29"/>
      <c r="M269" s="29"/>
      <c r="N269" s="29"/>
      <c r="O269" s="29"/>
      <c r="P269" s="29"/>
      <c r="Q269" s="29"/>
      <c r="R269" s="29"/>
      <c r="S269" s="29"/>
      <c r="T269" s="29"/>
      <c r="U269" s="29"/>
      <c r="V269" s="29"/>
      <c r="W269" s="29"/>
      <c r="X269" s="29"/>
      <c r="Y269" s="29"/>
    </row>
    <row r="270" spans="1:25" ht="12.75" customHeight="1" x14ac:dyDescent="0.2">
      <c r="A270" s="121"/>
      <c r="B270" s="144"/>
      <c r="C270" s="145"/>
      <c r="D270" s="38"/>
      <c r="E270" s="38"/>
      <c r="F270" s="29"/>
      <c r="G270" s="29"/>
      <c r="H270" s="29"/>
      <c r="I270" s="29"/>
      <c r="J270" s="29"/>
      <c r="K270" s="29"/>
      <c r="L270" s="29"/>
      <c r="M270" s="29"/>
      <c r="N270" s="29"/>
      <c r="O270" s="29"/>
      <c r="P270" s="29"/>
      <c r="Q270" s="29"/>
      <c r="R270" s="29"/>
      <c r="S270" s="29"/>
      <c r="T270" s="29"/>
      <c r="U270" s="29"/>
      <c r="V270" s="29"/>
      <c r="W270" s="29"/>
      <c r="X270" s="29"/>
      <c r="Y270" s="29"/>
    </row>
    <row r="271" spans="1:25" ht="12.75" customHeight="1" x14ac:dyDescent="0.2">
      <c r="A271" s="121"/>
      <c r="B271" s="144"/>
      <c r="C271" s="145"/>
      <c r="D271" s="38"/>
      <c r="E271" s="38"/>
      <c r="F271" s="29"/>
      <c r="G271" s="29"/>
      <c r="H271" s="29"/>
      <c r="I271" s="29"/>
      <c r="J271" s="29"/>
      <c r="K271" s="29"/>
      <c r="L271" s="29"/>
      <c r="M271" s="29"/>
      <c r="N271" s="29"/>
      <c r="O271" s="29"/>
      <c r="P271" s="29"/>
      <c r="Q271" s="29"/>
      <c r="R271" s="29"/>
      <c r="S271" s="29"/>
      <c r="T271" s="29"/>
      <c r="U271" s="29"/>
      <c r="V271" s="29"/>
      <c r="W271" s="29"/>
      <c r="X271" s="29"/>
      <c r="Y271" s="29"/>
    </row>
    <row r="272" spans="1:25" ht="12.75" customHeight="1" x14ac:dyDescent="0.2">
      <c r="A272" s="121"/>
      <c r="B272" s="144"/>
      <c r="C272" s="145"/>
      <c r="D272" s="38"/>
      <c r="E272" s="38"/>
      <c r="F272" s="29"/>
      <c r="G272" s="29"/>
      <c r="H272" s="29"/>
      <c r="I272" s="29"/>
      <c r="J272" s="29"/>
      <c r="K272" s="29"/>
      <c r="L272" s="29"/>
      <c r="M272" s="29"/>
      <c r="N272" s="29"/>
      <c r="O272" s="29"/>
      <c r="P272" s="29"/>
      <c r="Q272" s="29"/>
      <c r="R272" s="29"/>
      <c r="S272" s="29"/>
      <c r="T272" s="29"/>
      <c r="U272" s="29"/>
      <c r="V272" s="29"/>
      <c r="W272" s="29"/>
      <c r="X272" s="29"/>
      <c r="Y272" s="29"/>
    </row>
    <row r="273" spans="1:25" ht="12.75" customHeight="1" x14ac:dyDescent="0.2">
      <c r="A273" s="121"/>
      <c r="B273" s="144"/>
      <c r="C273" s="145"/>
      <c r="D273" s="38"/>
      <c r="E273" s="38"/>
      <c r="F273" s="29"/>
      <c r="G273" s="29"/>
      <c r="H273" s="29"/>
      <c r="I273" s="29"/>
      <c r="J273" s="29"/>
      <c r="K273" s="29"/>
      <c r="L273" s="29"/>
      <c r="M273" s="29"/>
      <c r="N273" s="29"/>
      <c r="O273" s="29"/>
      <c r="P273" s="29"/>
      <c r="Q273" s="29"/>
      <c r="R273" s="29"/>
      <c r="S273" s="29"/>
      <c r="T273" s="29"/>
      <c r="U273" s="29"/>
      <c r="V273" s="29"/>
      <c r="W273" s="29"/>
      <c r="X273" s="29"/>
      <c r="Y273" s="29"/>
    </row>
    <row r="274" spans="1:25" ht="12.75" customHeight="1" x14ac:dyDescent="0.2">
      <c r="A274" s="121"/>
      <c r="B274" s="144"/>
      <c r="C274" s="145"/>
      <c r="D274" s="38"/>
      <c r="E274" s="38"/>
      <c r="F274" s="29"/>
      <c r="G274" s="29"/>
      <c r="H274" s="29"/>
      <c r="I274" s="29"/>
      <c r="J274" s="29"/>
      <c r="K274" s="29"/>
      <c r="L274" s="29"/>
      <c r="M274" s="29"/>
      <c r="N274" s="29"/>
      <c r="O274" s="29"/>
      <c r="P274" s="29"/>
      <c r="Q274" s="29"/>
      <c r="R274" s="29"/>
      <c r="S274" s="29"/>
      <c r="T274" s="29"/>
      <c r="U274" s="29"/>
      <c r="V274" s="29"/>
      <c r="W274" s="29"/>
      <c r="X274" s="29"/>
      <c r="Y274" s="29"/>
    </row>
    <row r="275" spans="1:25" ht="12.75" customHeight="1" x14ac:dyDescent="0.2">
      <c r="A275" s="121"/>
      <c r="B275" s="144"/>
      <c r="C275" s="145"/>
      <c r="D275" s="38"/>
      <c r="E275" s="38"/>
      <c r="F275" s="29"/>
      <c r="G275" s="29"/>
      <c r="H275" s="29"/>
      <c r="I275" s="29"/>
      <c r="J275" s="29"/>
      <c r="K275" s="29"/>
      <c r="L275" s="29"/>
      <c r="M275" s="29"/>
      <c r="N275" s="29"/>
      <c r="O275" s="29"/>
      <c r="P275" s="29"/>
      <c r="Q275" s="29"/>
      <c r="R275" s="29"/>
      <c r="S275" s="29"/>
      <c r="T275" s="29"/>
      <c r="U275" s="29"/>
      <c r="V275" s="29"/>
      <c r="W275" s="29"/>
      <c r="X275" s="29"/>
      <c r="Y275" s="29"/>
    </row>
    <row r="276" spans="1:25" ht="12.75" customHeight="1" x14ac:dyDescent="0.2">
      <c r="A276" s="121"/>
      <c r="B276" s="144"/>
      <c r="C276" s="145"/>
      <c r="D276" s="38"/>
      <c r="E276" s="38"/>
      <c r="F276" s="29"/>
      <c r="G276" s="29"/>
      <c r="H276" s="29"/>
      <c r="I276" s="29"/>
      <c r="J276" s="29"/>
      <c r="K276" s="29"/>
      <c r="L276" s="29"/>
      <c r="M276" s="29"/>
      <c r="N276" s="29"/>
      <c r="O276" s="29"/>
      <c r="P276" s="29"/>
      <c r="Q276" s="29"/>
      <c r="R276" s="29"/>
      <c r="S276" s="29"/>
      <c r="T276" s="29"/>
      <c r="U276" s="29"/>
      <c r="V276" s="29"/>
      <c r="W276" s="29"/>
      <c r="X276" s="29"/>
      <c r="Y276" s="29"/>
    </row>
    <row r="277" spans="1:25" ht="12.75" customHeight="1" x14ac:dyDescent="0.2">
      <c r="A277" s="121"/>
      <c r="B277" s="144"/>
      <c r="C277" s="145"/>
      <c r="D277" s="38"/>
      <c r="E277" s="38"/>
      <c r="F277" s="29"/>
      <c r="G277" s="29"/>
      <c r="H277" s="29"/>
      <c r="I277" s="29"/>
      <c r="J277" s="29"/>
      <c r="K277" s="29"/>
      <c r="L277" s="29"/>
      <c r="M277" s="29"/>
      <c r="N277" s="29"/>
      <c r="O277" s="29"/>
      <c r="P277" s="29"/>
      <c r="Q277" s="29"/>
      <c r="R277" s="29"/>
      <c r="S277" s="29"/>
      <c r="T277" s="29"/>
      <c r="U277" s="29"/>
      <c r="V277" s="29"/>
      <c r="W277" s="29"/>
      <c r="X277" s="29"/>
      <c r="Y277" s="29"/>
    </row>
    <row r="278" spans="1:25" ht="12.75" customHeight="1" x14ac:dyDescent="0.2">
      <c r="A278" s="121"/>
      <c r="B278" s="144"/>
      <c r="C278" s="145"/>
      <c r="D278" s="38"/>
      <c r="E278" s="38"/>
      <c r="F278" s="29"/>
      <c r="G278" s="29"/>
      <c r="H278" s="29"/>
      <c r="I278" s="29"/>
      <c r="J278" s="29"/>
      <c r="K278" s="29"/>
      <c r="L278" s="29"/>
      <c r="M278" s="29"/>
      <c r="N278" s="29"/>
      <c r="O278" s="29"/>
      <c r="P278" s="29"/>
      <c r="Q278" s="29"/>
      <c r="R278" s="29"/>
      <c r="S278" s="29"/>
      <c r="T278" s="29"/>
      <c r="U278" s="29"/>
      <c r="V278" s="29"/>
      <c r="W278" s="29"/>
      <c r="X278" s="29"/>
      <c r="Y278" s="29"/>
    </row>
    <row r="279" spans="1:25" ht="12.75" customHeight="1" x14ac:dyDescent="0.2">
      <c r="A279" s="121"/>
      <c r="B279" s="144"/>
      <c r="C279" s="145"/>
      <c r="D279" s="38"/>
      <c r="E279" s="38"/>
      <c r="F279" s="29"/>
      <c r="G279" s="29"/>
      <c r="H279" s="29"/>
      <c r="I279" s="29"/>
      <c r="J279" s="29"/>
      <c r="K279" s="29"/>
      <c r="L279" s="29"/>
      <c r="M279" s="29"/>
      <c r="N279" s="29"/>
      <c r="O279" s="29"/>
      <c r="P279" s="29"/>
      <c r="Q279" s="29"/>
      <c r="R279" s="29"/>
      <c r="S279" s="29"/>
      <c r="T279" s="29"/>
      <c r="U279" s="29"/>
      <c r="V279" s="29"/>
      <c r="W279" s="29"/>
      <c r="X279" s="29"/>
      <c r="Y279" s="29"/>
    </row>
    <row r="280" spans="1:25" ht="12.75" customHeight="1" x14ac:dyDescent="0.2">
      <c r="A280" s="121"/>
      <c r="B280" s="144"/>
      <c r="C280" s="145"/>
      <c r="D280" s="38"/>
      <c r="E280" s="38"/>
      <c r="F280" s="29"/>
      <c r="G280" s="29"/>
      <c r="H280" s="29"/>
      <c r="I280" s="29"/>
      <c r="J280" s="29"/>
      <c r="K280" s="29"/>
      <c r="L280" s="29"/>
      <c r="M280" s="29"/>
      <c r="N280" s="29"/>
      <c r="O280" s="29"/>
      <c r="P280" s="29"/>
      <c r="Q280" s="29"/>
      <c r="R280" s="29"/>
      <c r="S280" s="29"/>
      <c r="T280" s="29"/>
      <c r="U280" s="29"/>
      <c r="V280" s="29"/>
      <c r="W280" s="29"/>
      <c r="X280" s="29"/>
      <c r="Y280" s="29"/>
    </row>
    <row r="281" spans="1:25" ht="12.75" customHeight="1" x14ac:dyDescent="0.2">
      <c r="A281" s="121"/>
      <c r="B281" s="144"/>
      <c r="C281" s="145"/>
      <c r="D281" s="38"/>
      <c r="E281" s="38"/>
      <c r="F281" s="29"/>
      <c r="G281" s="29"/>
      <c r="H281" s="29"/>
      <c r="I281" s="29"/>
      <c r="J281" s="29"/>
      <c r="K281" s="29"/>
      <c r="L281" s="29"/>
      <c r="M281" s="29"/>
      <c r="N281" s="29"/>
      <c r="O281" s="29"/>
      <c r="P281" s="29"/>
      <c r="Q281" s="29"/>
      <c r="R281" s="29"/>
      <c r="S281" s="29"/>
      <c r="T281" s="29"/>
      <c r="U281" s="29"/>
      <c r="V281" s="29"/>
      <c r="W281" s="29"/>
      <c r="X281" s="29"/>
      <c r="Y281" s="29"/>
    </row>
    <row r="282" spans="1:25" ht="12.75" customHeight="1" x14ac:dyDescent="0.2">
      <c r="A282" s="121"/>
      <c r="B282" s="144"/>
      <c r="C282" s="145"/>
      <c r="D282" s="38"/>
      <c r="E282" s="38"/>
      <c r="F282" s="29"/>
      <c r="G282" s="29"/>
      <c r="H282" s="29"/>
      <c r="I282" s="29"/>
      <c r="J282" s="29"/>
      <c r="K282" s="29"/>
      <c r="L282" s="29"/>
      <c r="M282" s="29"/>
      <c r="N282" s="29"/>
      <c r="O282" s="29"/>
      <c r="P282" s="29"/>
      <c r="Q282" s="29"/>
      <c r="R282" s="29"/>
      <c r="S282" s="29"/>
      <c r="T282" s="29"/>
      <c r="U282" s="29"/>
      <c r="V282" s="29"/>
      <c r="W282" s="29"/>
      <c r="X282" s="29"/>
      <c r="Y282" s="29"/>
    </row>
    <row r="283" spans="1:25" ht="12.75" customHeight="1" x14ac:dyDescent="0.2">
      <c r="A283" s="121"/>
      <c r="B283" s="144"/>
      <c r="C283" s="145"/>
      <c r="D283" s="38"/>
      <c r="E283" s="38"/>
      <c r="F283" s="29"/>
      <c r="G283" s="29"/>
      <c r="H283" s="29"/>
      <c r="I283" s="29"/>
      <c r="J283" s="29"/>
      <c r="K283" s="29"/>
      <c r="L283" s="29"/>
      <c r="M283" s="29"/>
      <c r="N283" s="29"/>
      <c r="O283" s="29"/>
      <c r="P283" s="29"/>
      <c r="Q283" s="29"/>
      <c r="R283" s="29"/>
      <c r="S283" s="29"/>
      <c r="T283" s="29"/>
      <c r="U283" s="29"/>
      <c r="V283" s="29"/>
      <c r="W283" s="29"/>
      <c r="X283" s="29"/>
      <c r="Y283" s="29"/>
    </row>
    <row r="284" spans="1:25" ht="12.75" customHeight="1" x14ac:dyDescent="0.2">
      <c r="A284" s="121"/>
      <c r="B284" s="144"/>
      <c r="C284" s="145"/>
      <c r="D284" s="38"/>
      <c r="E284" s="38"/>
      <c r="F284" s="29"/>
      <c r="G284" s="29"/>
      <c r="H284" s="29"/>
      <c r="I284" s="29"/>
      <c r="J284" s="29"/>
      <c r="K284" s="29"/>
      <c r="L284" s="29"/>
      <c r="M284" s="29"/>
      <c r="N284" s="29"/>
      <c r="O284" s="29"/>
      <c r="P284" s="29"/>
      <c r="Q284" s="29"/>
      <c r="R284" s="29"/>
      <c r="S284" s="29"/>
      <c r="T284" s="29"/>
      <c r="U284" s="29"/>
      <c r="V284" s="29"/>
      <c r="W284" s="29"/>
      <c r="X284" s="29"/>
      <c r="Y284" s="29"/>
    </row>
    <row r="285" spans="1:25" ht="12.75" customHeight="1" x14ac:dyDescent="0.2">
      <c r="A285" s="121"/>
      <c r="B285" s="144"/>
      <c r="C285" s="145"/>
      <c r="D285" s="38"/>
      <c r="E285" s="38"/>
      <c r="F285" s="29"/>
      <c r="G285" s="29"/>
      <c r="H285" s="29"/>
      <c r="I285" s="29"/>
      <c r="J285" s="29"/>
      <c r="K285" s="29"/>
      <c r="L285" s="29"/>
      <c r="M285" s="29"/>
      <c r="N285" s="29"/>
      <c r="O285" s="29"/>
      <c r="P285" s="29"/>
      <c r="Q285" s="29"/>
      <c r="R285" s="29"/>
      <c r="S285" s="29"/>
      <c r="T285" s="29"/>
      <c r="U285" s="29"/>
      <c r="V285" s="29"/>
      <c r="W285" s="29"/>
      <c r="X285" s="29"/>
      <c r="Y285" s="29"/>
    </row>
    <row r="286" spans="1:25" ht="12.75" customHeight="1" x14ac:dyDescent="0.2">
      <c r="A286" s="121"/>
      <c r="B286" s="144"/>
      <c r="C286" s="145"/>
      <c r="D286" s="38"/>
      <c r="E286" s="38"/>
      <c r="F286" s="29"/>
      <c r="G286" s="29"/>
      <c r="H286" s="29"/>
      <c r="I286" s="29"/>
      <c r="J286" s="29"/>
      <c r="K286" s="29"/>
      <c r="L286" s="29"/>
      <c r="M286" s="29"/>
      <c r="N286" s="29"/>
      <c r="O286" s="29"/>
      <c r="P286" s="29"/>
      <c r="Q286" s="29"/>
      <c r="R286" s="29"/>
      <c r="S286" s="29"/>
      <c r="T286" s="29"/>
      <c r="U286" s="29"/>
      <c r="V286" s="29"/>
      <c r="W286" s="29"/>
      <c r="X286" s="29"/>
      <c r="Y286" s="29"/>
    </row>
    <row r="287" spans="1:25" ht="12.75" customHeight="1" x14ac:dyDescent="0.2">
      <c r="A287" s="121"/>
      <c r="B287" s="144"/>
      <c r="C287" s="145"/>
      <c r="D287" s="38"/>
      <c r="E287" s="38"/>
      <c r="F287" s="29"/>
      <c r="G287" s="29"/>
      <c r="H287" s="29"/>
      <c r="I287" s="29"/>
      <c r="J287" s="29"/>
      <c r="K287" s="29"/>
      <c r="L287" s="29"/>
      <c r="M287" s="29"/>
      <c r="N287" s="29"/>
      <c r="O287" s="29"/>
      <c r="P287" s="29"/>
      <c r="Q287" s="29"/>
      <c r="R287" s="29"/>
      <c r="S287" s="29"/>
      <c r="T287" s="29"/>
      <c r="U287" s="29"/>
      <c r="V287" s="29"/>
      <c r="W287" s="29"/>
      <c r="X287" s="29"/>
      <c r="Y287" s="29"/>
    </row>
    <row r="288" spans="1:25" ht="12.75" customHeight="1" x14ac:dyDescent="0.2">
      <c r="A288" s="121"/>
      <c r="B288" s="144"/>
      <c r="C288" s="145"/>
      <c r="D288" s="38"/>
      <c r="E288" s="38"/>
      <c r="F288" s="29"/>
      <c r="G288" s="29"/>
      <c r="H288" s="29"/>
      <c r="I288" s="29"/>
      <c r="J288" s="29"/>
      <c r="K288" s="29"/>
      <c r="L288" s="29"/>
      <c r="M288" s="29"/>
      <c r="N288" s="29"/>
      <c r="O288" s="29"/>
      <c r="P288" s="29"/>
      <c r="Q288" s="29"/>
      <c r="R288" s="29"/>
      <c r="S288" s="29"/>
      <c r="T288" s="29"/>
      <c r="U288" s="29"/>
      <c r="V288" s="29"/>
      <c r="W288" s="29"/>
      <c r="X288" s="29"/>
      <c r="Y288" s="29"/>
    </row>
    <row r="289" spans="1:25" ht="12.75" customHeight="1" x14ac:dyDescent="0.2">
      <c r="A289" s="121"/>
      <c r="B289" s="144"/>
      <c r="C289" s="145"/>
      <c r="D289" s="38"/>
      <c r="E289" s="38"/>
      <c r="F289" s="29"/>
      <c r="G289" s="29"/>
      <c r="H289" s="29"/>
      <c r="I289" s="29"/>
      <c r="J289" s="29"/>
      <c r="K289" s="29"/>
      <c r="L289" s="29"/>
      <c r="M289" s="29"/>
      <c r="N289" s="29"/>
      <c r="O289" s="29"/>
      <c r="P289" s="29"/>
      <c r="Q289" s="29"/>
      <c r="R289" s="29"/>
      <c r="S289" s="29"/>
      <c r="T289" s="29"/>
      <c r="U289" s="29"/>
      <c r="V289" s="29"/>
      <c r="W289" s="29"/>
      <c r="X289" s="29"/>
      <c r="Y289" s="29"/>
    </row>
    <row r="290" spans="1:25" ht="12.75" customHeight="1" x14ac:dyDescent="0.2">
      <c r="A290" s="121"/>
      <c r="B290" s="144"/>
      <c r="C290" s="145"/>
      <c r="D290" s="38"/>
      <c r="E290" s="38"/>
      <c r="F290" s="29"/>
      <c r="G290" s="29"/>
      <c r="H290" s="29"/>
      <c r="I290" s="29"/>
      <c r="J290" s="29"/>
      <c r="K290" s="29"/>
      <c r="L290" s="29"/>
      <c r="M290" s="29"/>
      <c r="N290" s="29"/>
      <c r="O290" s="29"/>
      <c r="P290" s="29"/>
      <c r="Q290" s="29"/>
      <c r="R290" s="29"/>
      <c r="S290" s="29"/>
      <c r="T290" s="29"/>
      <c r="U290" s="29"/>
      <c r="V290" s="29"/>
      <c r="W290" s="29"/>
      <c r="X290" s="29"/>
      <c r="Y290" s="29"/>
    </row>
    <row r="291" spans="1:25" ht="12.75" customHeight="1" x14ac:dyDescent="0.2">
      <c r="A291" s="121"/>
      <c r="B291" s="144"/>
      <c r="C291" s="145"/>
      <c r="D291" s="38"/>
      <c r="E291" s="38"/>
      <c r="F291" s="29"/>
      <c r="G291" s="29"/>
      <c r="H291" s="29"/>
      <c r="I291" s="29"/>
      <c r="J291" s="29"/>
      <c r="K291" s="29"/>
      <c r="L291" s="29"/>
      <c r="M291" s="29"/>
      <c r="N291" s="29"/>
      <c r="O291" s="29"/>
      <c r="P291" s="29"/>
      <c r="Q291" s="29"/>
      <c r="R291" s="29"/>
      <c r="S291" s="29"/>
      <c r="T291" s="29"/>
      <c r="U291" s="29"/>
      <c r="V291" s="29"/>
      <c r="W291" s="29"/>
      <c r="X291" s="29"/>
      <c r="Y291" s="29"/>
    </row>
    <row r="292" spans="1:25" ht="12.75" customHeight="1" x14ac:dyDescent="0.2">
      <c r="A292" s="121"/>
      <c r="B292" s="144"/>
      <c r="C292" s="145"/>
      <c r="D292" s="38"/>
      <c r="E292" s="38"/>
      <c r="F292" s="29"/>
      <c r="G292" s="29"/>
      <c r="H292" s="29"/>
      <c r="I292" s="29"/>
      <c r="J292" s="29"/>
      <c r="K292" s="29"/>
      <c r="L292" s="29"/>
      <c r="M292" s="29"/>
      <c r="N292" s="29"/>
      <c r="O292" s="29"/>
      <c r="P292" s="29"/>
      <c r="Q292" s="29"/>
      <c r="R292" s="29"/>
      <c r="S292" s="29"/>
      <c r="T292" s="29"/>
      <c r="U292" s="29"/>
      <c r="V292" s="29"/>
      <c r="W292" s="29"/>
      <c r="X292" s="29"/>
      <c r="Y292" s="29"/>
    </row>
    <row r="293" spans="1:25" ht="12.75" customHeight="1" x14ac:dyDescent="0.2">
      <c r="A293" s="121"/>
      <c r="B293" s="144"/>
      <c r="C293" s="145"/>
      <c r="D293" s="38"/>
      <c r="E293" s="38"/>
      <c r="F293" s="29"/>
      <c r="G293" s="29"/>
      <c r="H293" s="29"/>
      <c r="I293" s="29"/>
      <c r="J293" s="29"/>
      <c r="K293" s="29"/>
      <c r="L293" s="29"/>
      <c r="M293" s="29"/>
      <c r="N293" s="29"/>
      <c r="O293" s="29"/>
      <c r="P293" s="29"/>
      <c r="Q293" s="29"/>
      <c r="R293" s="29"/>
      <c r="S293" s="29"/>
      <c r="T293" s="29"/>
      <c r="U293" s="29"/>
      <c r="V293" s="29"/>
      <c r="W293" s="29"/>
      <c r="X293" s="29"/>
      <c r="Y293" s="29"/>
    </row>
    <row r="294" spans="1:25" ht="12.75" customHeight="1" x14ac:dyDescent="0.2">
      <c r="A294" s="121"/>
      <c r="B294" s="144"/>
      <c r="C294" s="145"/>
      <c r="D294" s="38"/>
      <c r="E294" s="38"/>
      <c r="F294" s="29"/>
      <c r="G294" s="29"/>
      <c r="H294" s="29"/>
      <c r="I294" s="29"/>
      <c r="J294" s="29"/>
      <c r="K294" s="29"/>
      <c r="L294" s="29"/>
      <c r="M294" s="29"/>
      <c r="N294" s="29"/>
      <c r="O294" s="29"/>
      <c r="P294" s="29"/>
      <c r="Q294" s="29"/>
      <c r="R294" s="29"/>
      <c r="S294" s="29"/>
      <c r="T294" s="29"/>
      <c r="U294" s="29"/>
      <c r="V294" s="29"/>
      <c r="W294" s="29"/>
      <c r="X294" s="29"/>
      <c r="Y294" s="29"/>
    </row>
    <row r="295" spans="1:25" ht="12.75" customHeight="1" x14ac:dyDescent="0.2">
      <c r="A295" s="121"/>
      <c r="B295" s="144"/>
      <c r="C295" s="145"/>
      <c r="D295" s="38"/>
      <c r="E295" s="38"/>
      <c r="F295" s="29"/>
      <c r="G295" s="29"/>
      <c r="H295" s="29"/>
      <c r="I295" s="29"/>
      <c r="J295" s="29"/>
      <c r="K295" s="29"/>
      <c r="L295" s="29"/>
      <c r="M295" s="29"/>
      <c r="N295" s="29"/>
      <c r="O295" s="29"/>
      <c r="P295" s="29"/>
      <c r="Q295" s="29"/>
      <c r="R295" s="29"/>
      <c r="S295" s="29"/>
      <c r="T295" s="29"/>
      <c r="U295" s="29"/>
      <c r="V295" s="29"/>
      <c r="W295" s="29"/>
      <c r="X295" s="29"/>
      <c r="Y295" s="29"/>
    </row>
    <row r="296" spans="1:25" ht="12.75" customHeight="1" x14ac:dyDescent="0.2">
      <c r="A296" s="121"/>
      <c r="B296" s="144"/>
      <c r="C296" s="145"/>
      <c r="D296" s="38"/>
      <c r="E296" s="38"/>
      <c r="F296" s="29"/>
      <c r="G296" s="29"/>
      <c r="H296" s="29"/>
      <c r="I296" s="29"/>
      <c r="J296" s="29"/>
      <c r="K296" s="29"/>
      <c r="L296" s="29"/>
      <c r="M296" s="29"/>
      <c r="N296" s="29"/>
      <c r="O296" s="29"/>
      <c r="P296" s="29"/>
      <c r="Q296" s="29"/>
      <c r="R296" s="29"/>
      <c r="S296" s="29"/>
      <c r="T296" s="29"/>
      <c r="U296" s="29"/>
      <c r="V296" s="29"/>
      <c r="W296" s="29"/>
      <c r="X296" s="29"/>
      <c r="Y296" s="29"/>
    </row>
    <row r="297" spans="1:25" ht="12.75" customHeight="1" x14ac:dyDescent="0.2">
      <c r="A297" s="121"/>
      <c r="B297" s="144"/>
      <c r="C297" s="145"/>
      <c r="D297" s="38"/>
      <c r="E297" s="38"/>
      <c r="F297" s="29"/>
      <c r="G297" s="29"/>
      <c r="H297" s="29"/>
      <c r="I297" s="29"/>
      <c r="J297" s="29"/>
      <c r="K297" s="29"/>
      <c r="L297" s="29"/>
      <c r="M297" s="29"/>
      <c r="N297" s="29"/>
      <c r="O297" s="29"/>
      <c r="P297" s="29"/>
      <c r="Q297" s="29"/>
      <c r="R297" s="29"/>
      <c r="S297" s="29"/>
      <c r="T297" s="29"/>
      <c r="U297" s="29"/>
      <c r="V297" s="29"/>
      <c r="W297" s="29"/>
      <c r="X297" s="29"/>
      <c r="Y297" s="29"/>
    </row>
    <row r="298" spans="1:25" ht="12.75" customHeight="1" x14ac:dyDescent="0.2">
      <c r="A298" s="121"/>
      <c r="B298" s="144"/>
      <c r="C298" s="145"/>
      <c r="D298" s="38"/>
      <c r="E298" s="38"/>
      <c r="F298" s="29"/>
      <c r="G298" s="29"/>
      <c r="H298" s="29"/>
      <c r="I298" s="29"/>
      <c r="J298" s="29"/>
      <c r="K298" s="29"/>
      <c r="L298" s="29"/>
      <c r="M298" s="29"/>
      <c r="N298" s="29"/>
      <c r="O298" s="29"/>
      <c r="P298" s="29"/>
      <c r="Q298" s="29"/>
      <c r="R298" s="29"/>
      <c r="S298" s="29"/>
      <c r="T298" s="29"/>
      <c r="U298" s="29"/>
      <c r="V298" s="29"/>
      <c r="W298" s="29"/>
      <c r="X298" s="29"/>
      <c r="Y298" s="29"/>
    </row>
    <row r="299" spans="1:25" ht="12.75" customHeight="1" x14ac:dyDescent="0.2">
      <c r="A299" s="121"/>
      <c r="B299" s="144"/>
      <c r="C299" s="145"/>
      <c r="D299" s="38"/>
      <c r="E299" s="38"/>
      <c r="F299" s="29"/>
      <c r="G299" s="29"/>
      <c r="H299" s="29"/>
      <c r="I299" s="29"/>
      <c r="J299" s="29"/>
      <c r="K299" s="29"/>
      <c r="L299" s="29"/>
      <c r="M299" s="29"/>
      <c r="N299" s="29"/>
      <c r="O299" s="29"/>
      <c r="P299" s="29"/>
      <c r="Q299" s="29"/>
      <c r="R299" s="29"/>
      <c r="S299" s="29"/>
      <c r="T299" s="29"/>
      <c r="U299" s="29"/>
      <c r="V299" s="29"/>
      <c r="W299" s="29"/>
      <c r="X299" s="29"/>
      <c r="Y299" s="29"/>
    </row>
    <row r="300" spans="1:25" ht="12.75" customHeight="1" x14ac:dyDescent="0.2">
      <c r="A300" s="121"/>
      <c r="B300" s="144"/>
      <c r="C300" s="145"/>
      <c r="D300" s="38"/>
      <c r="E300" s="38"/>
      <c r="F300" s="29"/>
      <c r="G300" s="29"/>
      <c r="H300" s="29"/>
      <c r="I300" s="29"/>
      <c r="J300" s="29"/>
      <c r="K300" s="29"/>
      <c r="L300" s="29"/>
      <c r="M300" s="29"/>
      <c r="N300" s="29"/>
      <c r="O300" s="29"/>
      <c r="P300" s="29"/>
      <c r="Q300" s="29"/>
      <c r="R300" s="29"/>
      <c r="S300" s="29"/>
      <c r="T300" s="29"/>
      <c r="U300" s="29"/>
      <c r="V300" s="29"/>
      <c r="W300" s="29"/>
      <c r="X300" s="29"/>
      <c r="Y300" s="29"/>
    </row>
    <row r="301" spans="1:25" ht="12.75" customHeight="1" x14ac:dyDescent="0.2">
      <c r="A301" s="121"/>
      <c r="B301" s="144"/>
      <c r="C301" s="145"/>
      <c r="D301" s="38"/>
      <c r="E301" s="38"/>
      <c r="F301" s="29"/>
      <c r="G301" s="29"/>
      <c r="H301" s="29"/>
      <c r="I301" s="29"/>
      <c r="J301" s="29"/>
      <c r="K301" s="29"/>
      <c r="L301" s="29"/>
      <c r="M301" s="29"/>
      <c r="N301" s="29"/>
      <c r="O301" s="29"/>
      <c r="P301" s="29"/>
      <c r="Q301" s="29"/>
      <c r="R301" s="29"/>
      <c r="S301" s="29"/>
      <c r="T301" s="29"/>
      <c r="U301" s="29"/>
      <c r="V301" s="29"/>
      <c r="W301" s="29"/>
      <c r="X301" s="29"/>
      <c r="Y301" s="29"/>
    </row>
    <row r="302" spans="1:25" ht="12.75" customHeight="1" x14ac:dyDescent="0.2">
      <c r="A302" s="121"/>
      <c r="B302" s="144"/>
      <c r="C302" s="145"/>
      <c r="D302" s="38"/>
      <c r="E302" s="38"/>
      <c r="F302" s="29"/>
      <c r="G302" s="29"/>
      <c r="H302" s="29"/>
      <c r="I302" s="29"/>
      <c r="J302" s="29"/>
      <c r="K302" s="29"/>
      <c r="L302" s="29"/>
      <c r="M302" s="29"/>
      <c r="N302" s="29"/>
      <c r="O302" s="29"/>
      <c r="P302" s="29"/>
      <c r="Q302" s="29"/>
      <c r="R302" s="29"/>
      <c r="S302" s="29"/>
      <c r="T302" s="29"/>
      <c r="U302" s="29"/>
      <c r="V302" s="29"/>
      <c r="W302" s="29"/>
      <c r="X302" s="29"/>
      <c r="Y302" s="29"/>
    </row>
    <row r="303" spans="1:25" ht="12.75" customHeight="1" x14ac:dyDescent="0.2">
      <c r="A303" s="121"/>
      <c r="B303" s="144"/>
      <c r="C303" s="145"/>
      <c r="D303" s="38"/>
      <c r="E303" s="38"/>
      <c r="F303" s="29"/>
      <c r="G303" s="29"/>
      <c r="H303" s="29"/>
      <c r="I303" s="29"/>
      <c r="J303" s="29"/>
      <c r="K303" s="29"/>
      <c r="L303" s="29"/>
      <c r="M303" s="29"/>
      <c r="N303" s="29"/>
      <c r="O303" s="29"/>
      <c r="P303" s="29"/>
      <c r="Q303" s="29"/>
      <c r="R303" s="29"/>
      <c r="S303" s="29"/>
      <c r="T303" s="29"/>
      <c r="U303" s="29"/>
      <c r="V303" s="29"/>
      <c r="W303" s="29"/>
      <c r="X303" s="29"/>
      <c r="Y303" s="29"/>
    </row>
    <row r="304" spans="1:25" ht="12.75" customHeight="1" x14ac:dyDescent="0.2">
      <c r="A304" s="121"/>
      <c r="B304" s="144"/>
      <c r="C304" s="145"/>
      <c r="D304" s="38"/>
      <c r="E304" s="38"/>
      <c r="F304" s="29"/>
      <c r="G304" s="29"/>
      <c r="H304" s="29"/>
      <c r="I304" s="29"/>
      <c r="J304" s="29"/>
      <c r="K304" s="29"/>
      <c r="L304" s="29"/>
      <c r="M304" s="29"/>
      <c r="N304" s="29"/>
      <c r="O304" s="29"/>
      <c r="P304" s="29"/>
      <c r="Q304" s="29"/>
      <c r="R304" s="29"/>
      <c r="S304" s="29"/>
      <c r="T304" s="29"/>
      <c r="U304" s="29"/>
      <c r="V304" s="29"/>
      <c r="W304" s="29"/>
      <c r="X304" s="29"/>
      <c r="Y304" s="29"/>
    </row>
    <row r="305" spans="1:25" ht="12.75" customHeight="1" x14ac:dyDescent="0.2">
      <c r="A305" s="121"/>
      <c r="B305" s="144"/>
      <c r="C305" s="145"/>
      <c r="D305" s="38"/>
      <c r="E305" s="38"/>
      <c r="F305" s="29"/>
      <c r="G305" s="29"/>
      <c r="H305" s="29"/>
      <c r="I305" s="29"/>
      <c r="J305" s="29"/>
      <c r="K305" s="29"/>
      <c r="L305" s="29"/>
      <c r="M305" s="29"/>
      <c r="N305" s="29"/>
      <c r="O305" s="29"/>
      <c r="P305" s="29"/>
      <c r="Q305" s="29"/>
      <c r="R305" s="29"/>
      <c r="S305" s="29"/>
      <c r="T305" s="29"/>
      <c r="U305" s="29"/>
      <c r="V305" s="29"/>
      <c r="W305" s="29"/>
      <c r="X305" s="29"/>
      <c r="Y305" s="29"/>
    </row>
    <row r="306" spans="1:25" ht="12.75" customHeight="1" x14ac:dyDescent="0.2">
      <c r="A306" s="121"/>
      <c r="B306" s="144"/>
      <c r="C306" s="145"/>
      <c r="D306" s="38"/>
      <c r="E306" s="38"/>
      <c r="F306" s="29"/>
      <c r="G306" s="29"/>
      <c r="H306" s="29"/>
      <c r="I306" s="29"/>
      <c r="J306" s="29"/>
      <c r="K306" s="29"/>
      <c r="L306" s="29"/>
      <c r="M306" s="29"/>
      <c r="N306" s="29"/>
      <c r="O306" s="29"/>
      <c r="P306" s="29"/>
      <c r="Q306" s="29"/>
      <c r="R306" s="29"/>
      <c r="S306" s="29"/>
      <c r="T306" s="29"/>
      <c r="U306" s="29"/>
      <c r="V306" s="29"/>
      <c r="W306" s="29"/>
      <c r="X306" s="29"/>
      <c r="Y306" s="29"/>
    </row>
    <row r="307" spans="1:25" ht="12.75" customHeight="1" x14ac:dyDescent="0.2">
      <c r="A307" s="121"/>
      <c r="B307" s="144"/>
      <c r="C307" s="145"/>
      <c r="D307" s="38"/>
      <c r="E307" s="38"/>
      <c r="F307" s="29"/>
      <c r="G307" s="29"/>
      <c r="H307" s="29"/>
      <c r="I307" s="29"/>
      <c r="J307" s="29"/>
      <c r="K307" s="29"/>
      <c r="L307" s="29"/>
      <c r="M307" s="29"/>
      <c r="N307" s="29"/>
      <c r="O307" s="29"/>
      <c r="P307" s="29"/>
      <c r="Q307" s="29"/>
      <c r="R307" s="29"/>
      <c r="S307" s="29"/>
      <c r="T307" s="29"/>
      <c r="U307" s="29"/>
      <c r="V307" s="29"/>
      <c r="W307" s="29"/>
      <c r="X307" s="29"/>
      <c r="Y307" s="29"/>
    </row>
    <row r="308" spans="1:25" ht="12.75" customHeight="1" x14ac:dyDescent="0.2">
      <c r="A308" s="121"/>
      <c r="B308" s="144"/>
      <c r="C308" s="145"/>
      <c r="D308" s="38"/>
      <c r="E308" s="38"/>
      <c r="F308" s="29"/>
      <c r="G308" s="29"/>
      <c r="H308" s="29"/>
      <c r="I308" s="29"/>
      <c r="J308" s="29"/>
      <c r="K308" s="29"/>
      <c r="L308" s="29"/>
      <c r="M308" s="29"/>
      <c r="N308" s="29"/>
      <c r="O308" s="29"/>
      <c r="P308" s="29"/>
      <c r="Q308" s="29"/>
      <c r="R308" s="29"/>
      <c r="S308" s="29"/>
      <c r="T308" s="29"/>
      <c r="U308" s="29"/>
      <c r="V308" s="29"/>
      <c r="W308" s="29"/>
      <c r="X308" s="29"/>
      <c r="Y308" s="29"/>
    </row>
    <row r="309" spans="1:25" ht="12.75" customHeight="1" x14ac:dyDescent="0.2">
      <c r="A309" s="121"/>
      <c r="B309" s="144"/>
      <c r="C309" s="145"/>
      <c r="D309" s="38"/>
      <c r="E309" s="38"/>
      <c r="F309" s="29"/>
      <c r="G309" s="29"/>
      <c r="H309" s="29"/>
      <c r="I309" s="29"/>
      <c r="J309" s="29"/>
      <c r="K309" s="29"/>
      <c r="L309" s="29"/>
      <c r="M309" s="29"/>
      <c r="N309" s="29"/>
      <c r="O309" s="29"/>
      <c r="P309" s="29"/>
      <c r="Q309" s="29"/>
      <c r="R309" s="29"/>
      <c r="S309" s="29"/>
      <c r="T309" s="29"/>
      <c r="U309" s="29"/>
      <c r="V309" s="29"/>
      <c r="W309" s="29"/>
      <c r="X309" s="29"/>
      <c r="Y309" s="29"/>
    </row>
    <row r="310" spans="1:25" ht="12.75" customHeight="1" x14ac:dyDescent="0.2">
      <c r="A310" s="121"/>
      <c r="B310" s="144"/>
      <c r="C310" s="145"/>
      <c r="D310" s="38"/>
      <c r="E310" s="38"/>
      <c r="F310" s="29"/>
      <c r="G310" s="29"/>
      <c r="H310" s="29"/>
      <c r="I310" s="29"/>
      <c r="J310" s="29"/>
      <c r="K310" s="29"/>
      <c r="L310" s="29"/>
      <c r="M310" s="29"/>
      <c r="N310" s="29"/>
      <c r="O310" s="29"/>
      <c r="P310" s="29"/>
      <c r="Q310" s="29"/>
      <c r="R310" s="29"/>
      <c r="S310" s="29"/>
      <c r="T310" s="29"/>
      <c r="U310" s="29"/>
      <c r="V310" s="29"/>
      <c r="W310" s="29"/>
      <c r="X310" s="29"/>
      <c r="Y310" s="29"/>
    </row>
    <row r="311" spans="1:25" ht="12.75" customHeight="1" x14ac:dyDescent="0.2">
      <c r="A311" s="121"/>
      <c r="B311" s="144"/>
      <c r="C311" s="145"/>
      <c r="D311" s="38"/>
      <c r="E311" s="38"/>
      <c r="F311" s="29"/>
      <c r="G311" s="29"/>
      <c r="H311" s="29"/>
      <c r="I311" s="29"/>
      <c r="J311" s="29"/>
      <c r="K311" s="29"/>
      <c r="L311" s="29"/>
      <c r="M311" s="29"/>
      <c r="N311" s="29"/>
      <c r="O311" s="29"/>
      <c r="P311" s="29"/>
      <c r="Q311" s="29"/>
      <c r="R311" s="29"/>
      <c r="S311" s="29"/>
      <c r="T311" s="29"/>
      <c r="U311" s="29"/>
      <c r="V311" s="29"/>
      <c r="W311" s="29"/>
      <c r="X311" s="29"/>
      <c r="Y311" s="29"/>
    </row>
    <row r="312" spans="1:25" ht="12.75" customHeight="1" x14ac:dyDescent="0.2">
      <c r="A312" s="121"/>
      <c r="B312" s="144"/>
      <c r="C312" s="145"/>
      <c r="D312" s="38"/>
      <c r="E312" s="38"/>
      <c r="F312" s="29"/>
      <c r="G312" s="29"/>
      <c r="H312" s="29"/>
      <c r="I312" s="29"/>
      <c r="J312" s="29"/>
      <c r="K312" s="29"/>
      <c r="L312" s="29"/>
      <c r="M312" s="29"/>
      <c r="N312" s="29"/>
      <c r="O312" s="29"/>
      <c r="P312" s="29"/>
      <c r="Q312" s="29"/>
      <c r="R312" s="29"/>
      <c r="S312" s="29"/>
      <c r="T312" s="29"/>
      <c r="U312" s="29"/>
      <c r="V312" s="29"/>
      <c r="W312" s="29"/>
      <c r="X312" s="29"/>
      <c r="Y312" s="29"/>
    </row>
    <row r="313" spans="1:25" ht="12.75" customHeight="1" x14ac:dyDescent="0.2">
      <c r="A313" s="121"/>
      <c r="B313" s="144"/>
      <c r="C313" s="145"/>
      <c r="D313" s="38"/>
      <c r="E313" s="38"/>
      <c r="F313" s="29"/>
      <c r="G313" s="29"/>
      <c r="H313" s="29"/>
      <c r="I313" s="29"/>
      <c r="J313" s="29"/>
      <c r="K313" s="29"/>
      <c r="L313" s="29"/>
      <c r="M313" s="29"/>
      <c r="N313" s="29"/>
      <c r="O313" s="29"/>
      <c r="P313" s="29"/>
      <c r="Q313" s="29"/>
      <c r="R313" s="29"/>
      <c r="S313" s="29"/>
      <c r="T313" s="29"/>
      <c r="U313" s="29"/>
      <c r="V313" s="29"/>
      <c r="W313" s="29"/>
      <c r="X313" s="29"/>
      <c r="Y313" s="29"/>
    </row>
    <row r="314" spans="1:25" ht="12.75" customHeight="1" x14ac:dyDescent="0.2">
      <c r="A314" s="121"/>
      <c r="B314" s="144"/>
      <c r="C314" s="145"/>
      <c r="D314" s="38"/>
      <c r="E314" s="38"/>
      <c r="F314" s="29"/>
      <c r="G314" s="29"/>
      <c r="H314" s="29"/>
      <c r="I314" s="29"/>
      <c r="J314" s="29"/>
      <c r="K314" s="29"/>
      <c r="L314" s="29"/>
      <c r="M314" s="29"/>
      <c r="N314" s="29"/>
      <c r="O314" s="29"/>
      <c r="P314" s="29"/>
      <c r="Q314" s="29"/>
      <c r="R314" s="29"/>
      <c r="S314" s="29"/>
      <c r="T314" s="29"/>
      <c r="U314" s="29"/>
      <c r="V314" s="29"/>
      <c r="W314" s="29"/>
      <c r="X314" s="29"/>
      <c r="Y314" s="29"/>
    </row>
    <row r="315" spans="1:25" ht="12.75" customHeight="1" x14ac:dyDescent="0.2">
      <c r="A315" s="121"/>
      <c r="B315" s="144"/>
      <c r="C315" s="145"/>
      <c r="D315" s="38"/>
      <c r="E315" s="38"/>
      <c r="F315" s="29"/>
      <c r="G315" s="29"/>
      <c r="H315" s="29"/>
      <c r="I315" s="29"/>
      <c r="J315" s="29"/>
      <c r="K315" s="29"/>
      <c r="L315" s="29"/>
      <c r="M315" s="29"/>
      <c r="N315" s="29"/>
      <c r="O315" s="29"/>
      <c r="P315" s="29"/>
      <c r="Q315" s="29"/>
      <c r="R315" s="29"/>
      <c r="S315" s="29"/>
      <c r="T315" s="29"/>
      <c r="U315" s="29"/>
      <c r="V315" s="29"/>
      <c r="W315" s="29"/>
      <c r="X315" s="29"/>
      <c r="Y315" s="29"/>
    </row>
    <row r="316" spans="1:25" ht="12.75" customHeight="1" x14ac:dyDescent="0.2">
      <c r="A316" s="121"/>
      <c r="B316" s="144"/>
      <c r="C316" s="145"/>
      <c r="D316" s="38"/>
      <c r="E316" s="38"/>
      <c r="F316" s="29"/>
      <c r="G316" s="29"/>
      <c r="H316" s="29"/>
      <c r="I316" s="29"/>
      <c r="J316" s="29"/>
      <c r="K316" s="29"/>
      <c r="L316" s="29"/>
      <c r="M316" s="29"/>
      <c r="N316" s="29"/>
      <c r="O316" s="29"/>
      <c r="P316" s="29"/>
      <c r="Q316" s="29"/>
      <c r="R316" s="29"/>
      <c r="S316" s="29"/>
      <c r="T316" s="29"/>
      <c r="U316" s="29"/>
      <c r="V316" s="29"/>
      <c r="W316" s="29"/>
      <c r="X316" s="29"/>
      <c r="Y316" s="29"/>
    </row>
    <row r="317" spans="1:25" ht="12.75" customHeight="1" x14ac:dyDescent="0.2">
      <c r="A317" s="121"/>
      <c r="B317" s="144"/>
      <c r="C317" s="145"/>
      <c r="D317" s="38"/>
      <c r="E317" s="38"/>
      <c r="F317" s="29"/>
      <c r="G317" s="29"/>
      <c r="H317" s="29"/>
      <c r="I317" s="29"/>
      <c r="J317" s="29"/>
      <c r="K317" s="29"/>
      <c r="L317" s="29"/>
      <c r="M317" s="29"/>
      <c r="N317" s="29"/>
      <c r="O317" s="29"/>
      <c r="P317" s="29"/>
      <c r="Q317" s="29"/>
      <c r="R317" s="29"/>
      <c r="S317" s="29"/>
      <c r="T317" s="29"/>
      <c r="U317" s="29"/>
      <c r="V317" s="29"/>
      <c r="W317" s="29"/>
      <c r="X317" s="29"/>
      <c r="Y317" s="29"/>
    </row>
    <row r="318" spans="1:25" ht="12.75" customHeight="1" x14ac:dyDescent="0.2">
      <c r="A318" s="121"/>
      <c r="B318" s="144"/>
      <c r="C318" s="145"/>
      <c r="D318" s="38"/>
      <c r="E318" s="38"/>
      <c r="F318" s="29"/>
      <c r="G318" s="29"/>
      <c r="H318" s="29"/>
      <c r="I318" s="29"/>
      <c r="J318" s="29"/>
      <c r="K318" s="29"/>
      <c r="L318" s="29"/>
      <c r="M318" s="29"/>
      <c r="N318" s="29"/>
      <c r="O318" s="29"/>
      <c r="P318" s="29"/>
      <c r="Q318" s="29"/>
      <c r="R318" s="29"/>
      <c r="S318" s="29"/>
      <c r="T318" s="29"/>
      <c r="U318" s="29"/>
      <c r="V318" s="29"/>
      <c r="W318" s="29"/>
      <c r="X318" s="29"/>
      <c r="Y318" s="29"/>
    </row>
    <row r="319" spans="1:25" ht="12.75" customHeight="1" x14ac:dyDescent="0.2">
      <c r="A319" s="121"/>
      <c r="B319" s="144"/>
      <c r="C319" s="145"/>
      <c r="D319" s="38"/>
      <c r="E319" s="38"/>
      <c r="F319" s="29"/>
      <c r="G319" s="29"/>
      <c r="H319" s="29"/>
      <c r="I319" s="29"/>
      <c r="J319" s="29"/>
      <c r="K319" s="29"/>
      <c r="L319" s="29"/>
      <c r="M319" s="29"/>
      <c r="N319" s="29"/>
      <c r="O319" s="29"/>
      <c r="P319" s="29"/>
      <c r="Q319" s="29"/>
      <c r="R319" s="29"/>
      <c r="S319" s="29"/>
      <c r="T319" s="29"/>
      <c r="U319" s="29"/>
      <c r="V319" s="29"/>
      <c r="W319" s="29"/>
      <c r="X319" s="29"/>
      <c r="Y319" s="29"/>
    </row>
    <row r="320" spans="1:25" ht="12.75" customHeight="1" x14ac:dyDescent="0.2">
      <c r="A320" s="121"/>
      <c r="B320" s="144"/>
      <c r="C320" s="145"/>
      <c r="D320" s="38"/>
      <c r="E320" s="38"/>
      <c r="F320" s="29"/>
      <c r="G320" s="29"/>
      <c r="H320" s="29"/>
      <c r="I320" s="29"/>
      <c r="J320" s="29"/>
      <c r="K320" s="29"/>
      <c r="L320" s="29"/>
      <c r="M320" s="29"/>
      <c r="N320" s="29"/>
      <c r="O320" s="29"/>
      <c r="P320" s="29"/>
      <c r="Q320" s="29"/>
      <c r="R320" s="29"/>
      <c r="S320" s="29"/>
      <c r="T320" s="29"/>
      <c r="U320" s="29"/>
      <c r="V320" s="29"/>
      <c r="W320" s="29"/>
      <c r="X320" s="29"/>
      <c r="Y320" s="29"/>
    </row>
    <row r="321" spans="1:25" ht="12.75" customHeight="1" x14ac:dyDescent="0.2">
      <c r="A321" s="121"/>
      <c r="B321" s="144"/>
      <c r="C321" s="145"/>
      <c r="D321" s="38"/>
      <c r="E321" s="38"/>
      <c r="F321" s="29"/>
      <c r="G321" s="29"/>
      <c r="H321" s="29"/>
      <c r="I321" s="29"/>
      <c r="J321" s="29"/>
      <c r="K321" s="29"/>
      <c r="L321" s="29"/>
      <c r="M321" s="29"/>
      <c r="N321" s="29"/>
      <c r="O321" s="29"/>
      <c r="P321" s="29"/>
      <c r="Q321" s="29"/>
      <c r="R321" s="29"/>
      <c r="S321" s="29"/>
      <c r="T321" s="29"/>
      <c r="U321" s="29"/>
      <c r="V321" s="29"/>
      <c r="W321" s="29"/>
      <c r="X321" s="29"/>
      <c r="Y321" s="29"/>
    </row>
    <row r="322" spans="1:25" ht="12.75" customHeight="1" x14ac:dyDescent="0.2">
      <c r="A322" s="121"/>
      <c r="B322" s="144"/>
      <c r="C322" s="145"/>
      <c r="D322" s="38"/>
      <c r="E322" s="38"/>
      <c r="F322" s="29"/>
      <c r="G322" s="29"/>
      <c r="H322" s="29"/>
      <c r="I322" s="29"/>
      <c r="J322" s="29"/>
      <c r="K322" s="29"/>
      <c r="L322" s="29"/>
      <c r="M322" s="29"/>
      <c r="N322" s="29"/>
      <c r="O322" s="29"/>
      <c r="P322" s="29"/>
      <c r="Q322" s="29"/>
      <c r="R322" s="29"/>
      <c r="S322" s="29"/>
      <c r="T322" s="29"/>
      <c r="U322" s="29"/>
      <c r="V322" s="29"/>
      <c r="W322" s="29"/>
      <c r="X322" s="29"/>
      <c r="Y322" s="29"/>
    </row>
    <row r="323" spans="1:25" ht="12.75" customHeight="1" x14ac:dyDescent="0.2">
      <c r="A323" s="121"/>
      <c r="B323" s="144"/>
      <c r="C323" s="145"/>
      <c r="D323" s="38"/>
      <c r="E323" s="38"/>
      <c r="F323" s="29"/>
      <c r="G323" s="29"/>
      <c r="H323" s="29"/>
      <c r="I323" s="29"/>
      <c r="J323" s="29"/>
      <c r="K323" s="29"/>
      <c r="L323" s="29"/>
      <c r="M323" s="29"/>
      <c r="N323" s="29"/>
      <c r="O323" s="29"/>
      <c r="P323" s="29"/>
      <c r="Q323" s="29"/>
      <c r="R323" s="29"/>
      <c r="S323" s="29"/>
      <c r="T323" s="29"/>
      <c r="U323" s="29"/>
      <c r="V323" s="29"/>
      <c r="W323" s="29"/>
      <c r="X323" s="29"/>
      <c r="Y323" s="29"/>
    </row>
    <row r="324" spans="1:25" ht="12.75" customHeight="1" x14ac:dyDescent="0.2">
      <c r="A324" s="121"/>
      <c r="B324" s="144"/>
      <c r="C324" s="145"/>
      <c r="D324" s="38"/>
      <c r="E324" s="38"/>
      <c r="F324" s="29"/>
      <c r="G324" s="29"/>
      <c r="H324" s="29"/>
      <c r="I324" s="29"/>
      <c r="J324" s="29"/>
      <c r="K324" s="29"/>
      <c r="L324" s="29"/>
      <c r="M324" s="29"/>
      <c r="N324" s="29"/>
      <c r="O324" s="29"/>
      <c r="P324" s="29"/>
      <c r="Q324" s="29"/>
      <c r="R324" s="29"/>
      <c r="S324" s="29"/>
      <c r="T324" s="29"/>
      <c r="U324" s="29"/>
      <c r="V324" s="29"/>
      <c r="W324" s="29"/>
      <c r="X324" s="29"/>
      <c r="Y324" s="29"/>
    </row>
    <row r="325" spans="1:25" ht="12.75" customHeight="1" x14ac:dyDescent="0.2">
      <c r="A325" s="121"/>
      <c r="B325" s="144"/>
      <c r="C325" s="145"/>
      <c r="D325" s="38"/>
      <c r="E325" s="38"/>
      <c r="F325" s="29"/>
      <c r="G325" s="29"/>
      <c r="H325" s="29"/>
      <c r="I325" s="29"/>
      <c r="J325" s="29"/>
      <c r="K325" s="29"/>
      <c r="L325" s="29"/>
      <c r="M325" s="29"/>
      <c r="N325" s="29"/>
      <c r="O325" s="29"/>
      <c r="P325" s="29"/>
      <c r="Q325" s="29"/>
      <c r="R325" s="29"/>
      <c r="S325" s="29"/>
      <c r="T325" s="29"/>
      <c r="U325" s="29"/>
      <c r="V325" s="29"/>
      <c r="W325" s="29"/>
      <c r="X325" s="29"/>
      <c r="Y325" s="29"/>
    </row>
    <row r="326" spans="1:25" ht="12.75" customHeight="1" x14ac:dyDescent="0.2">
      <c r="A326" s="121"/>
      <c r="B326" s="144"/>
      <c r="C326" s="145"/>
      <c r="D326" s="38"/>
      <c r="E326" s="38"/>
      <c r="F326" s="29"/>
      <c r="G326" s="29"/>
      <c r="H326" s="29"/>
      <c r="I326" s="29"/>
      <c r="J326" s="29"/>
      <c r="K326" s="29"/>
      <c r="L326" s="29"/>
      <c r="M326" s="29"/>
      <c r="N326" s="29"/>
      <c r="O326" s="29"/>
      <c r="P326" s="29"/>
      <c r="Q326" s="29"/>
      <c r="R326" s="29"/>
      <c r="S326" s="29"/>
      <c r="T326" s="29"/>
      <c r="U326" s="29"/>
      <c r="V326" s="29"/>
      <c r="W326" s="29"/>
      <c r="X326" s="29"/>
      <c r="Y326" s="29"/>
    </row>
    <row r="327" spans="1:25" ht="12.75" customHeight="1" x14ac:dyDescent="0.2">
      <c r="A327" s="121"/>
      <c r="B327" s="144"/>
      <c r="C327" s="145"/>
      <c r="D327" s="38"/>
      <c r="E327" s="38"/>
      <c r="F327" s="29"/>
      <c r="G327" s="29"/>
      <c r="H327" s="29"/>
      <c r="I327" s="29"/>
      <c r="J327" s="29"/>
      <c r="K327" s="29"/>
      <c r="L327" s="29"/>
      <c r="M327" s="29"/>
      <c r="N327" s="29"/>
      <c r="O327" s="29"/>
      <c r="P327" s="29"/>
      <c r="Q327" s="29"/>
      <c r="R327" s="29"/>
      <c r="S327" s="29"/>
      <c r="T327" s="29"/>
      <c r="U327" s="29"/>
      <c r="V327" s="29"/>
      <c r="W327" s="29"/>
      <c r="X327" s="29"/>
      <c r="Y327" s="29"/>
    </row>
    <row r="328" spans="1:25" ht="12.75" customHeight="1" x14ac:dyDescent="0.2">
      <c r="A328" s="121"/>
      <c r="B328" s="144"/>
      <c r="C328" s="145"/>
      <c r="D328" s="38"/>
      <c r="E328" s="38"/>
      <c r="F328" s="29"/>
      <c r="G328" s="29"/>
      <c r="H328" s="29"/>
      <c r="I328" s="29"/>
      <c r="J328" s="29"/>
      <c r="K328" s="29"/>
      <c r="L328" s="29"/>
      <c r="M328" s="29"/>
      <c r="N328" s="29"/>
      <c r="O328" s="29"/>
      <c r="P328" s="29"/>
      <c r="Q328" s="29"/>
      <c r="R328" s="29"/>
      <c r="S328" s="29"/>
      <c r="T328" s="29"/>
      <c r="U328" s="29"/>
      <c r="V328" s="29"/>
      <c r="W328" s="29"/>
      <c r="X328" s="29"/>
      <c r="Y328" s="29"/>
    </row>
    <row r="329" spans="1:25" ht="12.75" customHeight="1" x14ac:dyDescent="0.2">
      <c r="A329" s="121"/>
      <c r="B329" s="144"/>
      <c r="C329" s="145"/>
      <c r="D329" s="38"/>
      <c r="E329" s="38"/>
      <c r="F329" s="29"/>
      <c r="G329" s="29"/>
      <c r="H329" s="29"/>
      <c r="I329" s="29"/>
      <c r="J329" s="29"/>
      <c r="K329" s="29"/>
      <c r="L329" s="29"/>
      <c r="M329" s="29"/>
      <c r="N329" s="29"/>
      <c r="O329" s="29"/>
      <c r="P329" s="29"/>
      <c r="Q329" s="29"/>
      <c r="R329" s="29"/>
      <c r="S329" s="29"/>
      <c r="T329" s="29"/>
      <c r="U329" s="29"/>
      <c r="V329" s="29"/>
      <c r="W329" s="29"/>
      <c r="X329" s="29"/>
      <c r="Y329" s="29"/>
    </row>
    <row r="330" spans="1:25" ht="12.75" customHeight="1" x14ac:dyDescent="0.2">
      <c r="A330" s="121"/>
      <c r="B330" s="144"/>
      <c r="C330" s="145"/>
      <c r="D330" s="38"/>
      <c r="E330" s="38"/>
      <c r="F330" s="29"/>
      <c r="G330" s="29"/>
      <c r="H330" s="29"/>
      <c r="I330" s="29"/>
      <c r="J330" s="29"/>
      <c r="K330" s="29"/>
      <c r="L330" s="29"/>
      <c r="M330" s="29"/>
      <c r="N330" s="29"/>
      <c r="O330" s="29"/>
      <c r="P330" s="29"/>
      <c r="Q330" s="29"/>
      <c r="R330" s="29"/>
      <c r="S330" s="29"/>
      <c r="T330" s="29"/>
      <c r="U330" s="29"/>
      <c r="V330" s="29"/>
      <c r="W330" s="29"/>
      <c r="X330" s="29"/>
      <c r="Y330" s="29"/>
    </row>
    <row r="331" spans="1:25" ht="12.75" customHeight="1" x14ac:dyDescent="0.2">
      <c r="A331" s="121"/>
      <c r="B331" s="144"/>
      <c r="C331" s="145"/>
      <c r="D331" s="38"/>
      <c r="E331" s="38"/>
      <c r="F331" s="29"/>
      <c r="G331" s="29"/>
      <c r="H331" s="29"/>
      <c r="I331" s="29"/>
      <c r="J331" s="29"/>
      <c r="K331" s="29"/>
      <c r="L331" s="29"/>
      <c r="M331" s="29"/>
      <c r="N331" s="29"/>
      <c r="O331" s="29"/>
      <c r="P331" s="29"/>
      <c r="Q331" s="29"/>
      <c r="R331" s="29"/>
      <c r="S331" s="29"/>
      <c r="T331" s="29"/>
      <c r="U331" s="29"/>
      <c r="V331" s="29"/>
      <c r="W331" s="29"/>
      <c r="X331" s="29"/>
      <c r="Y331" s="29"/>
    </row>
    <row r="332" spans="1:25" ht="12.75" customHeight="1" x14ac:dyDescent="0.2">
      <c r="A332" s="121"/>
      <c r="B332" s="144"/>
      <c r="C332" s="145"/>
      <c r="D332" s="38"/>
      <c r="E332" s="38"/>
      <c r="F332" s="29"/>
      <c r="G332" s="29"/>
      <c r="H332" s="29"/>
      <c r="I332" s="29"/>
      <c r="J332" s="29"/>
      <c r="K332" s="29"/>
      <c r="L332" s="29"/>
      <c r="M332" s="29"/>
      <c r="N332" s="29"/>
      <c r="O332" s="29"/>
      <c r="P332" s="29"/>
      <c r="Q332" s="29"/>
      <c r="R332" s="29"/>
      <c r="S332" s="29"/>
      <c r="T332" s="29"/>
      <c r="U332" s="29"/>
      <c r="V332" s="29"/>
      <c r="W332" s="29"/>
      <c r="X332" s="29"/>
      <c r="Y332" s="29"/>
    </row>
    <row r="333" spans="1:25" ht="12.75" customHeight="1" x14ac:dyDescent="0.2">
      <c r="A333" s="121"/>
      <c r="B333" s="144"/>
      <c r="C333" s="145"/>
      <c r="D333" s="38"/>
      <c r="E333" s="38"/>
      <c r="F333" s="29"/>
      <c r="G333" s="29"/>
      <c r="H333" s="29"/>
      <c r="I333" s="29"/>
      <c r="J333" s="29"/>
      <c r="K333" s="29"/>
      <c r="L333" s="29"/>
      <c r="M333" s="29"/>
      <c r="N333" s="29"/>
      <c r="O333" s="29"/>
      <c r="P333" s="29"/>
      <c r="Q333" s="29"/>
      <c r="R333" s="29"/>
      <c r="S333" s="29"/>
      <c r="T333" s="29"/>
      <c r="U333" s="29"/>
      <c r="V333" s="29"/>
      <c r="W333" s="29"/>
      <c r="X333" s="29"/>
      <c r="Y333" s="29"/>
    </row>
    <row r="334" spans="1:25" ht="12.75" customHeight="1" x14ac:dyDescent="0.2">
      <c r="A334" s="121"/>
      <c r="B334" s="144"/>
      <c r="C334" s="145"/>
      <c r="D334" s="38"/>
      <c r="E334" s="38"/>
      <c r="F334" s="29"/>
      <c r="G334" s="29"/>
      <c r="H334" s="29"/>
      <c r="I334" s="29"/>
      <c r="J334" s="29"/>
      <c r="K334" s="29"/>
      <c r="L334" s="29"/>
      <c r="M334" s="29"/>
      <c r="N334" s="29"/>
      <c r="O334" s="29"/>
      <c r="P334" s="29"/>
      <c r="Q334" s="29"/>
      <c r="R334" s="29"/>
      <c r="S334" s="29"/>
      <c r="T334" s="29"/>
      <c r="U334" s="29"/>
      <c r="V334" s="29"/>
      <c r="W334" s="29"/>
      <c r="X334" s="29"/>
      <c r="Y334" s="29"/>
    </row>
    <row r="335" spans="1:25" ht="12.75" customHeight="1" x14ac:dyDescent="0.2">
      <c r="A335" s="121"/>
      <c r="B335" s="144"/>
      <c r="C335" s="145"/>
      <c r="D335" s="38"/>
      <c r="E335" s="38"/>
      <c r="F335" s="29"/>
      <c r="G335" s="29"/>
      <c r="H335" s="29"/>
      <c r="I335" s="29"/>
      <c r="J335" s="29"/>
      <c r="K335" s="29"/>
      <c r="L335" s="29"/>
      <c r="M335" s="29"/>
      <c r="N335" s="29"/>
      <c r="O335" s="29"/>
      <c r="P335" s="29"/>
      <c r="Q335" s="29"/>
      <c r="R335" s="29"/>
      <c r="S335" s="29"/>
      <c r="T335" s="29"/>
      <c r="U335" s="29"/>
      <c r="V335" s="29"/>
      <c r="W335" s="29"/>
      <c r="X335" s="29"/>
      <c r="Y335" s="29"/>
    </row>
    <row r="336" spans="1:25" ht="12.75" customHeight="1" x14ac:dyDescent="0.2">
      <c r="A336" s="121"/>
      <c r="B336" s="144"/>
      <c r="C336" s="145"/>
      <c r="D336" s="38"/>
      <c r="E336" s="38"/>
      <c r="F336" s="29"/>
      <c r="G336" s="29"/>
      <c r="H336" s="29"/>
      <c r="I336" s="29"/>
      <c r="J336" s="29"/>
      <c r="K336" s="29"/>
      <c r="L336" s="29"/>
      <c r="M336" s="29"/>
      <c r="N336" s="29"/>
      <c r="O336" s="29"/>
      <c r="P336" s="29"/>
      <c r="Q336" s="29"/>
      <c r="R336" s="29"/>
      <c r="S336" s="29"/>
      <c r="T336" s="29"/>
      <c r="U336" s="29"/>
      <c r="V336" s="29"/>
      <c r="W336" s="29"/>
      <c r="X336" s="29"/>
      <c r="Y336" s="29"/>
    </row>
    <row r="337" spans="1:25" ht="12.75" customHeight="1" x14ac:dyDescent="0.2">
      <c r="A337" s="121"/>
      <c r="B337" s="144"/>
      <c r="C337" s="145"/>
      <c r="D337" s="38"/>
      <c r="E337" s="38"/>
      <c r="F337" s="29"/>
      <c r="G337" s="29"/>
      <c r="H337" s="29"/>
      <c r="I337" s="29"/>
      <c r="J337" s="29"/>
      <c r="K337" s="29"/>
      <c r="L337" s="29"/>
      <c r="M337" s="29"/>
      <c r="N337" s="29"/>
      <c r="O337" s="29"/>
      <c r="P337" s="29"/>
      <c r="Q337" s="29"/>
      <c r="R337" s="29"/>
      <c r="S337" s="29"/>
      <c r="T337" s="29"/>
      <c r="U337" s="29"/>
      <c r="V337" s="29"/>
      <c r="W337" s="29"/>
      <c r="X337" s="29"/>
      <c r="Y337" s="29"/>
    </row>
    <row r="338" spans="1:25" ht="12.75" customHeight="1" x14ac:dyDescent="0.2">
      <c r="A338" s="121"/>
      <c r="B338" s="144"/>
      <c r="C338" s="145"/>
      <c r="D338" s="38"/>
      <c r="E338" s="38"/>
      <c r="F338" s="29"/>
      <c r="G338" s="29"/>
      <c r="H338" s="29"/>
      <c r="I338" s="29"/>
      <c r="J338" s="29"/>
      <c r="K338" s="29"/>
      <c r="L338" s="29"/>
      <c r="M338" s="29"/>
      <c r="N338" s="29"/>
      <c r="O338" s="29"/>
      <c r="P338" s="29"/>
      <c r="Q338" s="29"/>
      <c r="R338" s="29"/>
      <c r="S338" s="29"/>
      <c r="T338" s="29"/>
      <c r="U338" s="29"/>
      <c r="V338" s="29"/>
      <c r="W338" s="29"/>
      <c r="X338" s="29"/>
      <c r="Y338" s="29"/>
    </row>
    <row r="339" spans="1:25" ht="12.75" customHeight="1" x14ac:dyDescent="0.2">
      <c r="A339" s="121"/>
      <c r="B339" s="144"/>
      <c r="C339" s="145"/>
      <c r="D339" s="38"/>
      <c r="E339" s="38"/>
      <c r="F339" s="29"/>
      <c r="G339" s="29"/>
      <c r="H339" s="29"/>
      <c r="I339" s="29"/>
      <c r="J339" s="29"/>
      <c r="K339" s="29"/>
      <c r="L339" s="29"/>
      <c r="M339" s="29"/>
      <c r="N339" s="29"/>
      <c r="O339" s="29"/>
      <c r="P339" s="29"/>
      <c r="Q339" s="29"/>
      <c r="R339" s="29"/>
      <c r="S339" s="29"/>
      <c r="T339" s="29"/>
      <c r="U339" s="29"/>
      <c r="V339" s="29"/>
      <c r="W339" s="29"/>
      <c r="X339" s="29"/>
      <c r="Y339" s="29"/>
    </row>
    <row r="340" spans="1:25" ht="12.75" customHeight="1" x14ac:dyDescent="0.2">
      <c r="A340" s="121"/>
      <c r="B340" s="144"/>
      <c r="C340" s="145"/>
      <c r="D340" s="38"/>
      <c r="E340" s="38"/>
      <c r="F340" s="29"/>
      <c r="G340" s="29"/>
      <c r="H340" s="29"/>
      <c r="I340" s="29"/>
      <c r="J340" s="29"/>
      <c r="K340" s="29"/>
      <c r="L340" s="29"/>
      <c r="M340" s="29"/>
      <c r="N340" s="29"/>
      <c r="O340" s="29"/>
      <c r="P340" s="29"/>
      <c r="Q340" s="29"/>
      <c r="R340" s="29"/>
      <c r="S340" s="29"/>
      <c r="T340" s="29"/>
      <c r="U340" s="29"/>
      <c r="V340" s="29"/>
      <c r="W340" s="29"/>
      <c r="X340" s="29"/>
      <c r="Y340" s="29"/>
    </row>
    <row r="341" spans="1:25" ht="12.75" customHeight="1" x14ac:dyDescent="0.2">
      <c r="A341" s="121"/>
      <c r="B341" s="144"/>
      <c r="C341" s="145"/>
      <c r="D341" s="38"/>
      <c r="E341" s="38"/>
      <c r="F341" s="29"/>
      <c r="G341" s="29"/>
      <c r="H341" s="29"/>
      <c r="I341" s="29"/>
      <c r="J341" s="29"/>
      <c r="K341" s="29"/>
      <c r="L341" s="29"/>
      <c r="M341" s="29"/>
      <c r="N341" s="29"/>
      <c r="O341" s="29"/>
      <c r="P341" s="29"/>
      <c r="Q341" s="29"/>
      <c r="R341" s="29"/>
      <c r="S341" s="29"/>
      <c r="T341" s="29"/>
      <c r="U341" s="29"/>
      <c r="V341" s="29"/>
      <c r="W341" s="29"/>
      <c r="X341" s="29"/>
      <c r="Y341" s="29"/>
    </row>
    <row r="342" spans="1:25" ht="15.75" customHeight="1" x14ac:dyDescent="0.2">
      <c r="C342" s="145"/>
    </row>
    <row r="343" spans="1:25" ht="15.75" customHeight="1" x14ac:dyDescent="0.2">
      <c r="C343" s="145"/>
    </row>
    <row r="344" spans="1:25" ht="15.75" customHeight="1" x14ac:dyDescent="0.2">
      <c r="C344" s="145"/>
    </row>
    <row r="345" spans="1:25" ht="15.75" customHeight="1" x14ac:dyDescent="0.2">
      <c r="C345" s="145"/>
    </row>
    <row r="346" spans="1:25" ht="15.75" customHeight="1" x14ac:dyDescent="0.2">
      <c r="C346" s="145"/>
    </row>
    <row r="347" spans="1:25" ht="15.75" customHeight="1" x14ac:dyDescent="0.2">
      <c r="C347" s="145"/>
    </row>
    <row r="348" spans="1:25" ht="15.75" customHeight="1" x14ac:dyDescent="0.2">
      <c r="C348" s="145"/>
    </row>
    <row r="349" spans="1:25" ht="15.75" customHeight="1" x14ac:dyDescent="0.2">
      <c r="C349" s="145"/>
    </row>
    <row r="350" spans="1:25" ht="15.75" customHeight="1" x14ac:dyDescent="0.2">
      <c r="C350" s="145"/>
    </row>
    <row r="351" spans="1:25" ht="15.75" customHeight="1" x14ac:dyDescent="0.2">
      <c r="C351" s="145"/>
    </row>
    <row r="352" spans="1:25" ht="15.75" customHeight="1" x14ac:dyDescent="0.2">
      <c r="C352" s="145"/>
    </row>
    <row r="353" spans="3:3" ht="15.75" customHeight="1" x14ac:dyDescent="0.2">
      <c r="C353" s="145"/>
    </row>
    <row r="354" spans="3:3" ht="15.75" customHeight="1" x14ac:dyDescent="0.2">
      <c r="C354" s="145"/>
    </row>
    <row r="355" spans="3:3" ht="15.75" customHeight="1" x14ac:dyDescent="0.2">
      <c r="C355" s="145"/>
    </row>
    <row r="356" spans="3:3" ht="15.75" customHeight="1" x14ac:dyDescent="0.2">
      <c r="C356" s="145"/>
    </row>
    <row r="357" spans="3:3" ht="15.75" customHeight="1" x14ac:dyDescent="0.2">
      <c r="C357" s="145"/>
    </row>
    <row r="358" spans="3:3" ht="15.75" customHeight="1" x14ac:dyDescent="0.2">
      <c r="C358" s="145"/>
    </row>
    <row r="359" spans="3:3" ht="15.75" customHeight="1" x14ac:dyDescent="0.2">
      <c r="C359" s="145"/>
    </row>
    <row r="360" spans="3:3" ht="15.75" customHeight="1" x14ac:dyDescent="0.2">
      <c r="C360" s="145"/>
    </row>
    <row r="361" spans="3:3" ht="15.75" customHeight="1" x14ac:dyDescent="0.2">
      <c r="C361" s="145"/>
    </row>
    <row r="362" spans="3:3" ht="15.75" customHeight="1" x14ac:dyDescent="0.2">
      <c r="C362" s="145"/>
    </row>
    <row r="363" spans="3:3" ht="15.75" customHeight="1" x14ac:dyDescent="0.2">
      <c r="C363" s="145"/>
    </row>
    <row r="364" spans="3:3" ht="15.75" customHeight="1" x14ac:dyDescent="0.2">
      <c r="C364" s="145"/>
    </row>
    <row r="365" spans="3:3" ht="15.75" customHeight="1" x14ac:dyDescent="0.2">
      <c r="C365" s="145"/>
    </row>
    <row r="366" spans="3:3" ht="15.75" customHeight="1" x14ac:dyDescent="0.2">
      <c r="C366" s="145"/>
    </row>
    <row r="367" spans="3:3" ht="15.75" customHeight="1" x14ac:dyDescent="0.2">
      <c r="C367" s="145"/>
    </row>
    <row r="368" spans="3:3" ht="15.75" customHeight="1" x14ac:dyDescent="0.2">
      <c r="C368" s="145"/>
    </row>
    <row r="369" spans="3:3" ht="15.75" customHeight="1" x14ac:dyDescent="0.2">
      <c r="C369" s="145"/>
    </row>
    <row r="370" spans="3:3" ht="15.75" customHeight="1" x14ac:dyDescent="0.2">
      <c r="C370" s="145"/>
    </row>
    <row r="371" spans="3:3" ht="15.75" customHeight="1" x14ac:dyDescent="0.2">
      <c r="C371" s="145"/>
    </row>
    <row r="372" spans="3:3" ht="15.75" customHeight="1" x14ac:dyDescent="0.2">
      <c r="C372" s="145"/>
    </row>
    <row r="373" spans="3:3" ht="15.75" customHeight="1" x14ac:dyDescent="0.2">
      <c r="C373" s="145"/>
    </row>
    <row r="374" spans="3:3" ht="15.75" customHeight="1" x14ac:dyDescent="0.2">
      <c r="C374" s="145"/>
    </row>
    <row r="375" spans="3:3" ht="15.75" customHeight="1" x14ac:dyDescent="0.2">
      <c r="C375" s="145"/>
    </row>
    <row r="376" spans="3:3" ht="15.75" customHeight="1" x14ac:dyDescent="0.2">
      <c r="C376" s="145"/>
    </row>
    <row r="377" spans="3:3" ht="15.75" customHeight="1" x14ac:dyDescent="0.2">
      <c r="C377" s="145"/>
    </row>
    <row r="378" spans="3:3" ht="15.75" customHeight="1" x14ac:dyDescent="0.2">
      <c r="C378" s="145"/>
    </row>
    <row r="379" spans="3:3" ht="15.75" customHeight="1" x14ac:dyDescent="0.2">
      <c r="C379" s="145"/>
    </row>
    <row r="380" spans="3:3" ht="15.75" customHeight="1" x14ac:dyDescent="0.2">
      <c r="C380" s="145"/>
    </row>
    <row r="381" spans="3:3" ht="15.75" customHeight="1" x14ac:dyDescent="0.2">
      <c r="C381" s="145"/>
    </row>
    <row r="382" spans="3:3" ht="15.75" customHeight="1" x14ac:dyDescent="0.2">
      <c r="C382" s="145"/>
    </row>
    <row r="383" spans="3:3" ht="15.75" customHeight="1" x14ac:dyDescent="0.2">
      <c r="C383" s="145"/>
    </row>
    <row r="384" spans="3:3" ht="15.75" customHeight="1" x14ac:dyDescent="0.2">
      <c r="C384" s="145"/>
    </row>
    <row r="385" spans="3:3" ht="15.75" customHeight="1" x14ac:dyDescent="0.2">
      <c r="C385" s="145"/>
    </row>
    <row r="386" spans="3:3" ht="15.75" customHeight="1" x14ac:dyDescent="0.2">
      <c r="C386" s="145"/>
    </row>
    <row r="387" spans="3:3" ht="15.75" customHeight="1" x14ac:dyDescent="0.2">
      <c r="C387" s="145"/>
    </row>
    <row r="388" spans="3:3" ht="15.75" customHeight="1" x14ac:dyDescent="0.2">
      <c r="C388" s="145"/>
    </row>
    <row r="389" spans="3:3" ht="15.75" customHeight="1" x14ac:dyDescent="0.2">
      <c r="C389" s="145"/>
    </row>
    <row r="390" spans="3:3" ht="15.75" customHeight="1" x14ac:dyDescent="0.2">
      <c r="C390" s="145"/>
    </row>
    <row r="391" spans="3:3" ht="15.75" customHeight="1" x14ac:dyDescent="0.2">
      <c r="C391" s="145"/>
    </row>
    <row r="392" spans="3:3" ht="15.75" customHeight="1" x14ac:dyDescent="0.2">
      <c r="C392" s="145"/>
    </row>
    <row r="393" spans="3:3" ht="15.75" customHeight="1" x14ac:dyDescent="0.2">
      <c r="C393" s="145"/>
    </row>
    <row r="394" spans="3:3" ht="15.75" customHeight="1" x14ac:dyDescent="0.2">
      <c r="C394" s="145"/>
    </row>
    <row r="395" spans="3:3" ht="15.75" customHeight="1" x14ac:dyDescent="0.2">
      <c r="C395" s="145"/>
    </row>
    <row r="396" spans="3:3" ht="15.75" customHeight="1" x14ac:dyDescent="0.2">
      <c r="C396" s="145"/>
    </row>
    <row r="397" spans="3:3" ht="15.75" customHeight="1" x14ac:dyDescent="0.2">
      <c r="C397" s="145"/>
    </row>
    <row r="398" spans="3:3" ht="15.75" customHeight="1" x14ac:dyDescent="0.2">
      <c r="C398" s="145"/>
    </row>
    <row r="399" spans="3:3" ht="15.75" customHeight="1" x14ac:dyDescent="0.2">
      <c r="C399" s="145"/>
    </row>
    <row r="400" spans="3:3" ht="15.75" customHeight="1" x14ac:dyDescent="0.2">
      <c r="C400" s="145"/>
    </row>
    <row r="401" spans="3:3" ht="15.75" customHeight="1" x14ac:dyDescent="0.2">
      <c r="C401" s="145"/>
    </row>
    <row r="402" spans="3:3" ht="15.75" customHeight="1" x14ac:dyDescent="0.2">
      <c r="C402" s="145"/>
    </row>
    <row r="403" spans="3:3" ht="15.75" customHeight="1" x14ac:dyDescent="0.2">
      <c r="C403" s="145"/>
    </row>
    <row r="404" spans="3:3" ht="15.75" customHeight="1" x14ac:dyDescent="0.2">
      <c r="C404" s="145"/>
    </row>
    <row r="405" spans="3:3" ht="15.75" customHeight="1" x14ac:dyDescent="0.2">
      <c r="C405" s="145"/>
    </row>
    <row r="406" spans="3:3" ht="15.75" customHeight="1" x14ac:dyDescent="0.2">
      <c r="C406" s="145"/>
    </row>
    <row r="407" spans="3:3" ht="15.75" customHeight="1" x14ac:dyDescent="0.2">
      <c r="C407" s="145"/>
    </row>
    <row r="408" spans="3:3" ht="15.75" customHeight="1" x14ac:dyDescent="0.2">
      <c r="C408" s="145"/>
    </row>
    <row r="409" spans="3:3" ht="15.75" customHeight="1" x14ac:dyDescent="0.2">
      <c r="C409" s="145"/>
    </row>
    <row r="410" spans="3:3" ht="15.75" customHeight="1" x14ac:dyDescent="0.2">
      <c r="C410" s="145"/>
    </row>
    <row r="411" spans="3:3" ht="15.75" customHeight="1" x14ac:dyDescent="0.2">
      <c r="C411" s="145"/>
    </row>
    <row r="412" spans="3:3" ht="15.75" customHeight="1" x14ac:dyDescent="0.2">
      <c r="C412" s="145"/>
    </row>
    <row r="413" spans="3:3" ht="15.75" customHeight="1" x14ac:dyDescent="0.2">
      <c r="C413" s="145"/>
    </row>
    <row r="414" spans="3:3" ht="15.75" customHeight="1" x14ac:dyDescent="0.2">
      <c r="C414" s="145"/>
    </row>
    <row r="415" spans="3:3" ht="15.75" customHeight="1" x14ac:dyDescent="0.2">
      <c r="C415" s="145"/>
    </row>
    <row r="416" spans="3:3" ht="15.75" customHeight="1" x14ac:dyDescent="0.2">
      <c r="C416" s="145"/>
    </row>
    <row r="417" spans="3:3" ht="15.75" customHeight="1" x14ac:dyDescent="0.2">
      <c r="C417" s="145"/>
    </row>
    <row r="418" spans="3:3" ht="15.75" customHeight="1" x14ac:dyDescent="0.2">
      <c r="C418" s="145"/>
    </row>
    <row r="419" spans="3:3" ht="15.75" customHeight="1" x14ac:dyDescent="0.2">
      <c r="C419" s="145"/>
    </row>
    <row r="420" spans="3:3" ht="15.75" customHeight="1" x14ac:dyDescent="0.2">
      <c r="C420" s="145"/>
    </row>
    <row r="421" spans="3:3" ht="15.75" customHeight="1" x14ac:dyDescent="0.2">
      <c r="C421" s="145"/>
    </row>
    <row r="422" spans="3:3" ht="15.75" customHeight="1" x14ac:dyDescent="0.2">
      <c r="C422" s="145"/>
    </row>
    <row r="423" spans="3:3" ht="15.75" customHeight="1" x14ac:dyDescent="0.2">
      <c r="C423" s="145"/>
    </row>
    <row r="424" spans="3:3" ht="15.75" customHeight="1" x14ac:dyDescent="0.2">
      <c r="C424" s="145"/>
    </row>
    <row r="425" spans="3:3" ht="15.75" customHeight="1" x14ac:dyDescent="0.2">
      <c r="C425" s="145"/>
    </row>
    <row r="426" spans="3:3" ht="15.75" customHeight="1" x14ac:dyDescent="0.2">
      <c r="C426" s="145"/>
    </row>
    <row r="427" spans="3:3" ht="15.75" customHeight="1" x14ac:dyDescent="0.2">
      <c r="C427" s="145"/>
    </row>
    <row r="428" spans="3:3" ht="15.75" customHeight="1" x14ac:dyDescent="0.2">
      <c r="C428" s="145"/>
    </row>
    <row r="429" spans="3:3" ht="15.75" customHeight="1" x14ac:dyDescent="0.2">
      <c r="C429" s="145"/>
    </row>
    <row r="430" spans="3:3" ht="15.75" customHeight="1" x14ac:dyDescent="0.2">
      <c r="C430" s="145"/>
    </row>
    <row r="431" spans="3:3" ht="15.75" customHeight="1" x14ac:dyDescent="0.2">
      <c r="C431" s="145"/>
    </row>
    <row r="432" spans="3:3" ht="15.75" customHeight="1" x14ac:dyDescent="0.2">
      <c r="C432" s="145"/>
    </row>
    <row r="433" spans="3:3" ht="15.75" customHeight="1" x14ac:dyDescent="0.2">
      <c r="C433" s="145"/>
    </row>
    <row r="434" spans="3:3" ht="15.75" customHeight="1" x14ac:dyDescent="0.2">
      <c r="C434" s="145"/>
    </row>
    <row r="435" spans="3:3" ht="15.75" customHeight="1" x14ac:dyDescent="0.2">
      <c r="C435" s="145"/>
    </row>
    <row r="436" spans="3:3" ht="15.75" customHeight="1" x14ac:dyDescent="0.2">
      <c r="C436" s="145"/>
    </row>
    <row r="437" spans="3:3" ht="15.75" customHeight="1" x14ac:dyDescent="0.2">
      <c r="C437" s="145"/>
    </row>
    <row r="438" spans="3:3" ht="15.75" customHeight="1" x14ac:dyDescent="0.2">
      <c r="C438" s="145"/>
    </row>
    <row r="439" spans="3:3" ht="15.75" customHeight="1" x14ac:dyDescent="0.2">
      <c r="C439" s="145"/>
    </row>
    <row r="440" spans="3:3" ht="15.75" customHeight="1" x14ac:dyDescent="0.2">
      <c r="C440" s="145"/>
    </row>
    <row r="441" spans="3:3" ht="15.75" customHeight="1" x14ac:dyDescent="0.2">
      <c r="C441" s="145"/>
    </row>
    <row r="442" spans="3:3" ht="15.75" customHeight="1" x14ac:dyDescent="0.2">
      <c r="C442" s="145"/>
    </row>
    <row r="443" spans="3:3" ht="15.75" customHeight="1" x14ac:dyDescent="0.2">
      <c r="C443" s="145"/>
    </row>
    <row r="444" spans="3:3" ht="15.75" customHeight="1" x14ac:dyDescent="0.2">
      <c r="C444" s="145"/>
    </row>
    <row r="445" spans="3:3" ht="15.75" customHeight="1" x14ac:dyDescent="0.2">
      <c r="C445" s="145"/>
    </row>
    <row r="446" spans="3:3" ht="15.75" customHeight="1" x14ac:dyDescent="0.2">
      <c r="C446" s="145"/>
    </row>
    <row r="447" spans="3:3" ht="15.75" customHeight="1" x14ac:dyDescent="0.2">
      <c r="C447" s="145"/>
    </row>
    <row r="448" spans="3:3" ht="15.75" customHeight="1" x14ac:dyDescent="0.2">
      <c r="C448" s="145"/>
    </row>
    <row r="449" spans="3:3" ht="15.75" customHeight="1" x14ac:dyDescent="0.2">
      <c r="C449" s="145"/>
    </row>
    <row r="450" spans="3:3" ht="15.75" customHeight="1" x14ac:dyDescent="0.2">
      <c r="C450" s="145"/>
    </row>
    <row r="451" spans="3:3" ht="15.75" customHeight="1" x14ac:dyDescent="0.2">
      <c r="C451" s="145"/>
    </row>
    <row r="452" spans="3:3" ht="15.75" customHeight="1" x14ac:dyDescent="0.2">
      <c r="C452" s="145"/>
    </row>
    <row r="453" spans="3:3" ht="15.75" customHeight="1" x14ac:dyDescent="0.2">
      <c r="C453" s="145"/>
    </row>
    <row r="454" spans="3:3" ht="15.75" customHeight="1" x14ac:dyDescent="0.2">
      <c r="C454" s="145"/>
    </row>
    <row r="455" spans="3:3" ht="15.75" customHeight="1" x14ac:dyDescent="0.2">
      <c r="C455" s="145"/>
    </row>
    <row r="456" spans="3:3" ht="15.75" customHeight="1" x14ac:dyDescent="0.2">
      <c r="C456" s="145"/>
    </row>
    <row r="457" spans="3:3" ht="15.75" customHeight="1" x14ac:dyDescent="0.2">
      <c r="C457" s="145"/>
    </row>
    <row r="458" spans="3:3" ht="15.75" customHeight="1" x14ac:dyDescent="0.2">
      <c r="C458" s="145"/>
    </row>
    <row r="459" spans="3:3" ht="15.75" customHeight="1" x14ac:dyDescent="0.2">
      <c r="C459" s="145"/>
    </row>
    <row r="460" spans="3:3" ht="15.75" customHeight="1" x14ac:dyDescent="0.2">
      <c r="C460" s="145"/>
    </row>
    <row r="461" spans="3:3" ht="15.75" customHeight="1" x14ac:dyDescent="0.2">
      <c r="C461" s="145"/>
    </row>
    <row r="462" spans="3:3" ht="15.75" customHeight="1" x14ac:dyDescent="0.2">
      <c r="C462" s="145"/>
    </row>
    <row r="463" spans="3:3" ht="15.75" customHeight="1" x14ac:dyDescent="0.2">
      <c r="C463" s="145"/>
    </row>
    <row r="464" spans="3:3" ht="15.75" customHeight="1" x14ac:dyDescent="0.2">
      <c r="C464" s="145"/>
    </row>
    <row r="465" spans="3:3" ht="15.75" customHeight="1" x14ac:dyDescent="0.2">
      <c r="C465" s="145"/>
    </row>
    <row r="466" spans="3:3" ht="15.75" customHeight="1" x14ac:dyDescent="0.2">
      <c r="C466" s="145"/>
    </row>
    <row r="467" spans="3:3" ht="15.75" customHeight="1" x14ac:dyDescent="0.2">
      <c r="C467" s="145"/>
    </row>
    <row r="468" spans="3:3" ht="15.75" customHeight="1" x14ac:dyDescent="0.2">
      <c r="C468" s="145"/>
    </row>
    <row r="469" spans="3:3" ht="15.75" customHeight="1" x14ac:dyDescent="0.2">
      <c r="C469" s="145"/>
    </row>
    <row r="470" spans="3:3" ht="15.75" customHeight="1" x14ac:dyDescent="0.2">
      <c r="C470" s="145"/>
    </row>
    <row r="471" spans="3:3" ht="15.75" customHeight="1" x14ac:dyDescent="0.2">
      <c r="C471" s="145"/>
    </row>
    <row r="472" spans="3:3" ht="15.75" customHeight="1" x14ac:dyDescent="0.2">
      <c r="C472" s="145"/>
    </row>
    <row r="473" spans="3:3" ht="15.75" customHeight="1" x14ac:dyDescent="0.2">
      <c r="C473" s="145"/>
    </row>
    <row r="474" spans="3:3" ht="15.75" customHeight="1" x14ac:dyDescent="0.2">
      <c r="C474" s="145"/>
    </row>
    <row r="475" spans="3:3" ht="15.75" customHeight="1" x14ac:dyDescent="0.2">
      <c r="C475" s="145"/>
    </row>
    <row r="476" spans="3:3" ht="15.75" customHeight="1" x14ac:dyDescent="0.2">
      <c r="C476" s="145"/>
    </row>
    <row r="477" spans="3:3" ht="15.75" customHeight="1" x14ac:dyDescent="0.2">
      <c r="C477" s="145"/>
    </row>
    <row r="478" spans="3:3" ht="15.75" customHeight="1" x14ac:dyDescent="0.2">
      <c r="C478" s="145"/>
    </row>
    <row r="479" spans="3:3" ht="15.75" customHeight="1" x14ac:dyDescent="0.2">
      <c r="C479" s="145"/>
    </row>
    <row r="480" spans="3:3" ht="15.75" customHeight="1" x14ac:dyDescent="0.2">
      <c r="C480" s="145"/>
    </row>
    <row r="481" spans="3:3" ht="15.75" customHeight="1" x14ac:dyDescent="0.2">
      <c r="C481" s="145"/>
    </row>
    <row r="482" spans="3:3" ht="15.75" customHeight="1" x14ac:dyDescent="0.2">
      <c r="C482" s="145"/>
    </row>
    <row r="483" spans="3:3" ht="15.75" customHeight="1" x14ac:dyDescent="0.2">
      <c r="C483" s="145"/>
    </row>
    <row r="484" spans="3:3" ht="15.75" customHeight="1" x14ac:dyDescent="0.2">
      <c r="C484" s="145"/>
    </row>
    <row r="485" spans="3:3" ht="15.75" customHeight="1" x14ac:dyDescent="0.2">
      <c r="C485" s="145"/>
    </row>
    <row r="486" spans="3:3" ht="15.75" customHeight="1" x14ac:dyDescent="0.2">
      <c r="C486" s="145"/>
    </row>
    <row r="487" spans="3:3" ht="15.75" customHeight="1" x14ac:dyDescent="0.2">
      <c r="C487" s="145"/>
    </row>
    <row r="488" spans="3:3" ht="15.75" customHeight="1" x14ac:dyDescent="0.2">
      <c r="C488" s="145"/>
    </row>
    <row r="489" spans="3:3" ht="15.75" customHeight="1" x14ac:dyDescent="0.2">
      <c r="C489" s="145"/>
    </row>
    <row r="490" spans="3:3" ht="15.75" customHeight="1" x14ac:dyDescent="0.2">
      <c r="C490" s="145"/>
    </row>
    <row r="491" spans="3:3" ht="15.75" customHeight="1" x14ac:dyDescent="0.2">
      <c r="C491" s="145"/>
    </row>
    <row r="492" spans="3:3" ht="15.75" customHeight="1" x14ac:dyDescent="0.2">
      <c r="C492" s="145"/>
    </row>
    <row r="493" spans="3:3" ht="15.75" customHeight="1" x14ac:dyDescent="0.2">
      <c r="C493" s="145"/>
    </row>
    <row r="494" spans="3:3" ht="15.75" customHeight="1" x14ac:dyDescent="0.2">
      <c r="C494" s="145"/>
    </row>
    <row r="495" spans="3:3" ht="15.75" customHeight="1" x14ac:dyDescent="0.2">
      <c r="C495" s="145"/>
    </row>
    <row r="496" spans="3:3" ht="15.75" customHeight="1" x14ac:dyDescent="0.2">
      <c r="C496" s="145"/>
    </row>
    <row r="497" spans="3:3" ht="15.75" customHeight="1" x14ac:dyDescent="0.2">
      <c r="C497" s="145"/>
    </row>
    <row r="498" spans="3:3" ht="15.75" customHeight="1" x14ac:dyDescent="0.2">
      <c r="C498" s="145"/>
    </row>
    <row r="499" spans="3:3" ht="15.75" customHeight="1" x14ac:dyDescent="0.2">
      <c r="C499" s="145"/>
    </row>
    <row r="500" spans="3:3" ht="15.75" customHeight="1" x14ac:dyDescent="0.2">
      <c r="C500" s="145"/>
    </row>
    <row r="501" spans="3:3" ht="15.75" customHeight="1" x14ac:dyDescent="0.2">
      <c r="C501" s="145"/>
    </row>
    <row r="502" spans="3:3" ht="15.75" customHeight="1" x14ac:dyDescent="0.2">
      <c r="C502" s="145"/>
    </row>
    <row r="503" spans="3:3" ht="15.75" customHeight="1" x14ac:dyDescent="0.2">
      <c r="C503" s="145"/>
    </row>
    <row r="504" spans="3:3" ht="15.75" customHeight="1" x14ac:dyDescent="0.2">
      <c r="C504" s="145"/>
    </row>
    <row r="505" spans="3:3" ht="15.75" customHeight="1" x14ac:dyDescent="0.2">
      <c r="C505" s="145"/>
    </row>
    <row r="506" spans="3:3" ht="15.75" customHeight="1" x14ac:dyDescent="0.2">
      <c r="C506" s="145"/>
    </row>
    <row r="507" spans="3:3" ht="15.75" customHeight="1" x14ac:dyDescent="0.2">
      <c r="C507" s="145"/>
    </row>
    <row r="508" spans="3:3" ht="15.75" customHeight="1" x14ac:dyDescent="0.2">
      <c r="C508" s="145"/>
    </row>
    <row r="509" spans="3:3" ht="15.75" customHeight="1" x14ac:dyDescent="0.2">
      <c r="C509" s="145"/>
    </row>
    <row r="510" spans="3:3" ht="15.75" customHeight="1" x14ac:dyDescent="0.2">
      <c r="C510" s="145"/>
    </row>
    <row r="511" spans="3:3" ht="15.75" customHeight="1" x14ac:dyDescent="0.2">
      <c r="C511" s="145"/>
    </row>
    <row r="512" spans="3:3" ht="15.75" customHeight="1" x14ac:dyDescent="0.2">
      <c r="C512" s="145"/>
    </row>
    <row r="513" spans="3:3" ht="15.75" customHeight="1" x14ac:dyDescent="0.2">
      <c r="C513" s="145"/>
    </row>
    <row r="514" spans="3:3" ht="15.75" customHeight="1" x14ac:dyDescent="0.2">
      <c r="C514" s="145"/>
    </row>
    <row r="515" spans="3:3" ht="15.75" customHeight="1" x14ac:dyDescent="0.2">
      <c r="C515" s="145"/>
    </row>
    <row r="516" spans="3:3" ht="15.75" customHeight="1" x14ac:dyDescent="0.2">
      <c r="C516" s="145"/>
    </row>
    <row r="517" spans="3:3" ht="15.75" customHeight="1" x14ac:dyDescent="0.2">
      <c r="C517" s="145"/>
    </row>
    <row r="518" spans="3:3" ht="15.75" customHeight="1" x14ac:dyDescent="0.2">
      <c r="C518" s="145"/>
    </row>
    <row r="519" spans="3:3" ht="15.75" customHeight="1" x14ac:dyDescent="0.2">
      <c r="C519" s="145"/>
    </row>
    <row r="520" spans="3:3" ht="15.75" customHeight="1" x14ac:dyDescent="0.2">
      <c r="C520" s="145"/>
    </row>
    <row r="521" spans="3:3" ht="15.75" customHeight="1" x14ac:dyDescent="0.2">
      <c r="C521" s="145"/>
    </row>
    <row r="522" spans="3:3" ht="15.75" customHeight="1" x14ac:dyDescent="0.2">
      <c r="C522" s="145"/>
    </row>
    <row r="523" spans="3:3" ht="15.75" customHeight="1" x14ac:dyDescent="0.2">
      <c r="C523" s="145"/>
    </row>
    <row r="524" spans="3:3" ht="15.75" customHeight="1" x14ac:dyDescent="0.2">
      <c r="C524" s="145"/>
    </row>
    <row r="525" spans="3:3" ht="15.75" customHeight="1" x14ac:dyDescent="0.2">
      <c r="C525" s="145"/>
    </row>
    <row r="526" spans="3:3" ht="15.75" customHeight="1" x14ac:dyDescent="0.2">
      <c r="C526" s="145"/>
    </row>
    <row r="527" spans="3:3" ht="15.75" customHeight="1" x14ac:dyDescent="0.2">
      <c r="C527" s="145"/>
    </row>
    <row r="528" spans="3:3" ht="15.75" customHeight="1" x14ac:dyDescent="0.2">
      <c r="C528" s="145"/>
    </row>
    <row r="529" spans="3:3" ht="15.75" customHeight="1" x14ac:dyDescent="0.2">
      <c r="C529" s="145"/>
    </row>
    <row r="530" spans="3:3" ht="15.75" customHeight="1" x14ac:dyDescent="0.2">
      <c r="C530" s="145"/>
    </row>
    <row r="531" spans="3:3" ht="15.75" customHeight="1" x14ac:dyDescent="0.2">
      <c r="C531" s="145"/>
    </row>
    <row r="532" spans="3:3" ht="15.75" customHeight="1" x14ac:dyDescent="0.2">
      <c r="C532" s="145"/>
    </row>
    <row r="533" spans="3:3" ht="15.75" customHeight="1" x14ac:dyDescent="0.2">
      <c r="C533" s="145"/>
    </row>
    <row r="534" spans="3:3" ht="15.75" customHeight="1" x14ac:dyDescent="0.2">
      <c r="C534" s="145"/>
    </row>
    <row r="535" spans="3:3" ht="15.75" customHeight="1" x14ac:dyDescent="0.2">
      <c r="C535" s="145"/>
    </row>
    <row r="536" spans="3:3" ht="15.75" customHeight="1" x14ac:dyDescent="0.2">
      <c r="C536" s="145"/>
    </row>
    <row r="537" spans="3:3" ht="15.75" customHeight="1" x14ac:dyDescent="0.2">
      <c r="C537" s="145"/>
    </row>
    <row r="538" spans="3:3" ht="15.75" customHeight="1" x14ac:dyDescent="0.2">
      <c r="C538" s="145"/>
    </row>
    <row r="539" spans="3:3" ht="15.75" customHeight="1" x14ac:dyDescent="0.2">
      <c r="C539" s="145"/>
    </row>
    <row r="540" spans="3:3" ht="15.75" customHeight="1" x14ac:dyDescent="0.2">
      <c r="C540" s="145"/>
    </row>
    <row r="541" spans="3:3" ht="15.75" customHeight="1" x14ac:dyDescent="0.2">
      <c r="C541" s="145"/>
    </row>
    <row r="542" spans="3:3" ht="15.75" customHeight="1" x14ac:dyDescent="0.2">
      <c r="C542" s="145"/>
    </row>
    <row r="543" spans="3:3" ht="15.75" customHeight="1" x14ac:dyDescent="0.2">
      <c r="C543" s="145"/>
    </row>
    <row r="544" spans="3:3" ht="15.75" customHeight="1" x14ac:dyDescent="0.2">
      <c r="C544" s="145"/>
    </row>
    <row r="545" spans="3:3" ht="15.75" customHeight="1" x14ac:dyDescent="0.2">
      <c r="C545" s="145"/>
    </row>
    <row r="546" spans="3:3" ht="15.75" customHeight="1" x14ac:dyDescent="0.2">
      <c r="C546" s="145"/>
    </row>
    <row r="547" spans="3:3" ht="15.75" customHeight="1" x14ac:dyDescent="0.2">
      <c r="C547" s="145"/>
    </row>
    <row r="548" spans="3:3" ht="15.75" customHeight="1" x14ac:dyDescent="0.2">
      <c r="C548" s="145"/>
    </row>
    <row r="549" spans="3:3" ht="15.75" customHeight="1" x14ac:dyDescent="0.2">
      <c r="C549" s="145"/>
    </row>
    <row r="550" spans="3:3" ht="15.75" customHeight="1" x14ac:dyDescent="0.2">
      <c r="C550" s="145"/>
    </row>
    <row r="551" spans="3:3" ht="15.75" customHeight="1" x14ac:dyDescent="0.2">
      <c r="C551" s="145"/>
    </row>
    <row r="552" spans="3:3" ht="15.75" customHeight="1" x14ac:dyDescent="0.2">
      <c r="C552" s="145"/>
    </row>
    <row r="553" spans="3:3" ht="15.75" customHeight="1" x14ac:dyDescent="0.2">
      <c r="C553" s="145"/>
    </row>
    <row r="554" spans="3:3" ht="15.75" customHeight="1" x14ac:dyDescent="0.2">
      <c r="C554" s="145"/>
    </row>
    <row r="555" spans="3:3" ht="15.75" customHeight="1" x14ac:dyDescent="0.2">
      <c r="C555" s="145"/>
    </row>
    <row r="556" spans="3:3" ht="15.75" customHeight="1" x14ac:dyDescent="0.2">
      <c r="C556" s="145"/>
    </row>
    <row r="557" spans="3:3" ht="15.75" customHeight="1" x14ac:dyDescent="0.2">
      <c r="C557" s="145"/>
    </row>
    <row r="558" spans="3:3" ht="15.75" customHeight="1" x14ac:dyDescent="0.2">
      <c r="C558" s="145"/>
    </row>
    <row r="559" spans="3:3" ht="15.75" customHeight="1" x14ac:dyDescent="0.2">
      <c r="C559" s="145"/>
    </row>
    <row r="560" spans="3:3" ht="15.75" customHeight="1" x14ac:dyDescent="0.2">
      <c r="C560" s="145"/>
    </row>
    <row r="561" spans="3:3" ht="15.75" customHeight="1" x14ac:dyDescent="0.2">
      <c r="C561" s="145"/>
    </row>
    <row r="562" spans="3:3" ht="15.75" customHeight="1" x14ac:dyDescent="0.2">
      <c r="C562" s="145"/>
    </row>
    <row r="563" spans="3:3" ht="15.75" customHeight="1" x14ac:dyDescent="0.2">
      <c r="C563" s="145"/>
    </row>
    <row r="564" spans="3:3" ht="15.75" customHeight="1" x14ac:dyDescent="0.2">
      <c r="C564" s="145"/>
    </row>
    <row r="565" spans="3:3" ht="15.75" customHeight="1" x14ac:dyDescent="0.2">
      <c r="C565" s="145"/>
    </row>
    <row r="566" spans="3:3" ht="15.75" customHeight="1" x14ac:dyDescent="0.2">
      <c r="C566" s="145"/>
    </row>
    <row r="567" spans="3:3" ht="15.75" customHeight="1" x14ac:dyDescent="0.2">
      <c r="C567" s="145"/>
    </row>
    <row r="568" spans="3:3" ht="15.75" customHeight="1" x14ac:dyDescent="0.2">
      <c r="C568" s="145"/>
    </row>
    <row r="569" spans="3:3" ht="15.75" customHeight="1" x14ac:dyDescent="0.2">
      <c r="C569" s="145"/>
    </row>
    <row r="570" spans="3:3" ht="15.75" customHeight="1" x14ac:dyDescent="0.2">
      <c r="C570" s="145"/>
    </row>
    <row r="571" spans="3:3" ht="15.75" customHeight="1" x14ac:dyDescent="0.2">
      <c r="C571" s="145"/>
    </row>
    <row r="572" spans="3:3" ht="15.75" customHeight="1" x14ac:dyDescent="0.2">
      <c r="C572" s="145"/>
    </row>
    <row r="573" spans="3:3" ht="15.75" customHeight="1" x14ac:dyDescent="0.2">
      <c r="C573" s="145"/>
    </row>
    <row r="574" spans="3:3" ht="15.75" customHeight="1" x14ac:dyDescent="0.2">
      <c r="C574" s="145"/>
    </row>
    <row r="575" spans="3:3" ht="15.75" customHeight="1" x14ac:dyDescent="0.2">
      <c r="C575" s="145"/>
    </row>
    <row r="576" spans="3:3" ht="15.75" customHeight="1" x14ac:dyDescent="0.2">
      <c r="C576" s="145"/>
    </row>
    <row r="577" spans="3:3" ht="15.75" customHeight="1" x14ac:dyDescent="0.2">
      <c r="C577" s="145"/>
    </row>
    <row r="578" spans="3:3" ht="15.75" customHeight="1" x14ac:dyDescent="0.2">
      <c r="C578" s="145"/>
    </row>
    <row r="579" spans="3:3" ht="15.75" customHeight="1" x14ac:dyDescent="0.2">
      <c r="C579" s="145"/>
    </row>
    <row r="580" spans="3:3" ht="15.75" customHeight="1" x14ac:dyDescent="0.2">
      <c r="C580" s="145"/>
    </row>
    <row r="581" spans="3:3" ht="15.75" customHeight="1" x14ac:dyDescent="0.2">
      <c r="C581" s="145"/>
    </row>
    <row r="582" spans="3:3" ht="15.75" customHeight="1" x14ac:dyDescent="0.2">
      <c r="C582" s="145"/>
    </row>
    <row r="583" spans="3:3" ht="15.75" customHeight="1" x14ac:dyDescent="0.2">
      <c r="C583" s="145"/>
    </row>
    <row r="584" spans="3:3" ht="15.75" customHeight="1" x14ac:dyDescent="0.2">
      <c r="C584" s="145"/>
    </row>
    <row r="585" spans="3:3" ht="15.75" customHeight="1" x14ac:dyDescent="0.2">
      <c r="C585" s="145"/>
    </row>
    <row r="586" spans="3:3" ht="15.75" customHeight="1" x14ac:dyDescent="0.2">
      <c r="C586" s="145"/>
    </row>
    <row r="587" spans="3:3" ht="15.75" customHeight="1" x14ac:dyDescent="0.2">
      <c r="C587" s="145"/>
    </row>
    <row r="588" spans="3:3" ht="15.75" customHeight="1" x14ac:dyDescent="0.2">
      <c r="C588" s="145"/>
    </row>
    <row r="589" spans="3:3" ht="15.75" customHeight="1" x14ac:dyDescent="0.2">
      <c r="C589" s="145"/>
    </row>
    <row r="590" spans="3:3" ht="15.75" customHeight="1" x14ac:dyDescent="0.2">
      <c r="C590" s="145"/>
    </row>
    <row r="591" spans="3:3" ht="15.75" customHeight="1" x14ac:dyDescent="0.2">
      <c r="C591" s="145"/>
    </row>
    <row r="592" spans="3:3" ht="15.75" customHeight="1" x14ac:dyDescent="0.2">
      <c r="C592" s="145"/>
    </row>
    <row r="593" spans="3:3" ht="15.75" customHeight="1" x14ac:dyDescent="0.2">
      <c r="C593" s="145"/>
    </row>
    <row r="594" spans="3:3" ht="15.75" customHeight="1" x14ac:dyDescent="0.2">
      <c r="C594" s="145"/>
    </row>
    <row r="595" spans="3:3" ht="15.75" customHeight="1" x14ac:dyDescent="0.2">
      <c r="C595" s="145"/>
    </row>
    <row r="596" spans="3:3" ht="15.75" customHeight="1" x14ac:dyDescent="0.2">
      <c r="C596" s="145"/>
    </row>
    <row r="597" spans="3:3" ht="15.75" customHeight="1" x14ac:dyDescent="0.2">
      <c r="C597" s="145"/>
    </row>
    <row r="598" spans="3:3" ht="15.75" customHeight="1" x14ac:dyDescent="0.2">
      <c r="C598" s="145"/>
    </row>
    <row r="599" spans="3:3" ht="15.75" customHeight="1" x14ac:dyDescent="0.2">
      <c r="C599" s="145"/>
    </row>
    <row r="600" spans="3:3" ht="15.75" customHeight="1" x14ac:dyDescent="0.2">
      <c r="C600" s="145"/>
    </row>
    <row r="601" spans="3:3" ht="15.75" customHeight="1" x14ac:dyDescent="0.2">
      <c r="C601" s="145"/>
    </row>
    <row r="602" spans="3:3" ht="15.75" customHeight="1" x14ac:dyDescent="0.2">
      <c r="C602" s="145"/>
    </row>
    <row r="603" spans="3:3" ht="15.75" customHeight="1" x14ac:dyDescent="0.2">
      <c r="C603" s="145"/>
    </row>
    <row r="604" spans="3:3" ht="15.75" customHeight="1" x14ac:dyDescent="0.2">
      <c r="C604" s="145"/>
    </row>
    <row r="605" spans="3:3" ht="15.75" customHeight="1" x14ac:dyDescent="0.2">
      <c r="C605" s="145"/>
    </row>
    <row r="606" spans="3:3" ht="15.75" customHeight="1" x14ac:dyDescent="0.2">
      <c r="C606" s="145"/>
    </row>
    <row r="607" spans="3:3" ht="15.75" customHeight="1" x14ac:dyDescent="0.2">
      <c r="C607" s="145"/>
    </row>
    <row r="608" spans="3:3" ht="15.75" customHeight="1" x14ac:dyDescent="0.2">
      <c r="C608" s="145"/>
    </row>
    <row r="609" spans="3:3" ht="15.75" customHeight="1" x14ac:dyDescent="0.2">
      <c r="C609" s="145"/>
    </row>
    <row r="610" spans="3:3" ht="15.75" customHeight="1" x14ac:dyDescent="0.2">
      <c r="C610" s="145"/>
    </row>
    <row r="611" spans="3:3" ht="15.75" customHeight="1" x14ac:dyDescent="0.2">
      <c r="C611" s="145"/>
    </row>
    <row r="612" spans="3:3" ht="15.75" customHeight="1" x14ac:dyDescent="0.2">
      <c r="C612" s="145"/>
    </row>
    <row r="613" spans="3:3" ht="15.75" customHeight="1" x14ac:dyDescent="0.2">
      <c r="C613" s="145"/>
    </row>
    <row r="614" spans="3:3" ht="15.75" customHeight="1" x14ac:dyDescent="0.2">
      <c r="C614" s="145"/>
    </row>
    <row r="615" spans="3:3" ht="15.75" customHeight="1" x14ac:dyDescent="0.2">
      <c r="C615" s="145"/>
    </row>
    <row r="616" spans="3:3" ht="15.75" customHeight="1" x14ac:dyDescent="0.2">
      <c r="C616" s="145"/>
    </row>
    <row r="617" spans="3:3" ht="15.75" customHeight="1" x14ac:dyDescent="0.2">
      <c r="C617" s="145"/>
    </row>
    <row r="618" spans="3:3" ht="15.75" customHeight="1" x14ac:dyDescent="0.2">
      <c r="C618" s="145"/>
    </row>
    <row r="619" spans="3:3" ht="15.75" customHeight="1" x14ac:dyDescent="0.2">
      <c r="C619" s="145"/>
    </row>
    <row r="620" spans="3:3" ht="15.75" customHeight="1" x14ac:dyDescent="0.2">
      <c r="C620" s="145"/>
    </row>
    <row r="621" spans="3:3" ht="15.75" customHeight="1" x14ac:dyDescent="0.2">
      <c r="C621" s="145"/>
    </row>
    <row r="622" spans="3:3" ht="15.75" customHeight="1" x14ac:dyDescent="0.2">
      <c r="C622" s="145"/>
    </row>
    <row r="623" spans="3:3" ht="15.75" customHeight="1" x14ac:dyDescent="0.2">
      <c r="C623" s="145"/>
    </row>
    <row r="624" spans="3:3" ht="15.75" customHeight="1" x14ac:dyDescent="0.2">
      <c r="C624" s="145"/>
    </row>
    <row r="625" spans="3:3" ht="15.75" customHeight="1" x14ac:dyDescent="0.2">
      <c r="C625" s="145"/>
    </row>
    <row r="626" spans="3:3" ht="15.75" customHeight="1" x14ac:dyDescent="0.2">
      <c r="C626" s="145"/>
    </row>
    <row r="627" spans="3:3" ht="15.75" customHeight="1" x14ac:dyDescent="0.2">
      <c r="C627" s="145"/>
    </row>
    <row r="628" spans="3:3" ht="15.75" customHeight="1" x14ac:dyDescent="0.2">
      <c r="C628" s="145"/>
    </row>
    <row r="629" spans="3:3" ht="15.75" customHeight="1" x14ac:dyDescent="0.2">
      <c r="C629" s="145"/>
    </row>
    <row r="630" spans="3:3" ht="15.75" customHeight="1" x14ac:dyDescent="0.2">
      <c r="C630" s="145"/>
    </row>
    <row r="631" spans="3:3" ht="15.75" customHeight="1" x14ac:dyDescent="0.2">
      <c r="C631" s="145"/>
    </row>
    <row r="632" spans="3:3" ht="15.75" customHeight="1" x14ac:dyDescent="0.2">
      <c r="C632" s="145"/>
    </row>
    <row r="633" spans="3:3" ht="15.75" customHeight="1" x14ac:dyDescent="0.2">
      <c r="C633" s="145"/>
    </row>
    <row r="634" spans="3:3" ht="15.75" customHeight="1" x14ac:dyDescent="0.2">
      <c r="C634" s="145"/>
    </row>
    <row r="635" spans="3:3" ht="15.75" customHeight="1" x14ac:dyDescent="0.2">
      <c r="C635" s="145"/>
    </row>
    <row r="636" spans="3:3" ht="15.75" customHeight="1" x14ac:dyDescent="0.2">
      <c r="C636" s="145"/>
    </row>
    <row r="637" spans="3:3" ht="15.75" customHeight="1" x14ac:dyDescent="0.2">
      <c r="C637" s="145"/>
    </row>
    <row r="638" spans="3:3" ht="15.75" customHeight="1" x14ac:dyDescent="0.2">
      <c r="C638" s="145"/>
    </row>
    <row r="639" spans="3:3" ht="15.75" customHeight="1" x14ac:dyDescent="0.2">
      <c r="C639" s="145"/>
    </row>
    <row r="640" spans="3:3" ht="15.75" customHeight="1" x14ac:dyDescent="0.2">
      <c r="C640" s="145"/>
    </row>
    <row r="641" spans="3:3" ht="15.75" customHeight="1" x14ac:dyDescent="0.2">
      <c r="C641" s="145"/>
    </row>
    <row r="642" spans="3:3" ht="15.75" customHeight="1" x14ac:dyDescent="0.2">
      <c r="C642" s="145"/>
    </row>
    <row r="643" spans="3:3" ht="15.75" customHeight="1" x14ac:dyDescent="0.2">
      <c r="C643" s="145"/>
    </row>
    <row r="644" spans="3:3" ht="15.75" customHeight="1" x14ac:dyDescent="0.2">
      <c r="C644" s="145"/>
    </row>
    <row r="645" spans="3:3" ht="15.75" customHeight="1" x14ac:dyDescent="0.2">
      <c r="C645" s="145"/>
    </row>
    <row r="646" spans="3:3" ht="15.75" customHeight="1" x14ac:dyDescent="0.2">
      <c r="C646" s="145"/>
    </row>
    <row r="647" spans="3:3" ht="15.75" customHeight="1" x14ac:dyDescent="0.2">
      <c r="C647" s="145"/>
    </row>
    <row r="648" spans="3:3" ht="15.75" customHeight="1" x14ac:dyDescent="0.2">
      <c r="C648" s="145"/>
    </row>
    <row r="649" spans="3:3" ht="15.75" customHeight="1" x14ac:dyDescent="0.2">
      <c r="C649" s="145"/>
    </row>
    <row r="650" spans="3:3" ht="15.75" customHeight="1" x14ac:dyDescent="0.2">
      <c r="C650" s="145"/>
    </row>
    <row r="651" spans="3:3" ht="15.75" customHeight="1" x14ac:dyDescent="0.2">
      <c r="C651" s="145"/>
    </row>
    <row r="652" spans="3:3" ht="15.75" customHeight="1" x14ac:dyDescent="0.2">
      <c r="C652" s="145"/>
    </row>
    <row r="653" spans="3:3" ht="15.75" customHeight="1" x14ac:dyDescent="0.2">
      <c r="C653" s="145"/>
    </row>
    <row r="654" spans="3:3" ht="15.75" customHeight="1" x14ac:dyDescent="0.2">
      <c r="C654" s="145"/>
    </row>
    <row r="655" spans="3:3" ht="15.75" customHeight="1" x14ac:dyDescent="0.2">
      <c r="C655" s="145"/>
    </row>
    <row r="656" spans="3:3" ht="15.75" customHeight="1" x14ac:dyDescent="0.2">
      <c r="C656" s="145"/>
    </row>
    <row r="657" spans="3:3" ht="15.75" customHeight="1" x14ac:dyDescent="0.2">
      <c r="C657" s="145"/>
    </row>
    <row r="658" spans="3:3" ht="15.75" customHeight="1" x14ac:dyDescent="0.2">
      <c r="C658" s="145"/>
    </row>
    <row r="659" spans="3:3" ht="15.75" customHeight="1" x14ac:dyDescent="0.2">
      <c r="C659" s="145"/>
    </row>
    <row r="660" spans="3:3" ht="15.75" customHeight="1" x14ac:dyDescent="0.2">
      <c r="C660" s="145"/>
    </row>
    <row r="661" spans="3:3" ht="15.75" customHeight="1" x14ac:dyDescent="0.2">
      <c r="C661" s="145"/>
    </row>
    <row r="662" spans="3:3" ht="15.75" customHeight="1" x14ac:dyDescent="0.2">
      <c r="C662" s="145"/>
    </row>
    <row r="663" spans="3:3" ht="15.75" customHeight="1" x14ac:dyDescent="0.2">
      <c r="C663" s="145"/>
    </row>
    <row r="664" spans="3:3" ht="15.75" customHeight="1" x14ac:dyDescent="0.2">
      <c r="C664" s="145"/>
    </row>
    <row r="665" spans="3:3" ht="15.75" customHeight="1" x14ac:dyDescent="0.2">
      <c r="C665" s="145"/>
    </row>
    <row r="666" spans="3:3" ht="15.75" customHeight="1" x14ac:dyDescent="0.2">
      <c r="C666" s="145"/>
    </row>
    <row r="667" spans="3:3" ht="15.75" customHeight="1" x14ac:dyDescent="0.2">
      <c r="C667" s="145"/>
    </row>
    <row r="668" spans="3:3" ht="15.75" customHeight="1" x14ac:dyDescent="0.2">
      <c r="C668" s="145"/>
    </row>
    <row r="669" spans="3:3" ht="15.75" customHeight="1" x14ac:dyDescent="0.2">
      <c r="C669" s="145"/>
    </row>
    <row r="670" spans="3:3" ht="15.75" customHeight="1" x14ac:dyDescent="0.2">
      <c r="C670" s="145"/>
    </row>
    <row r="671" spans="3:3" ht="15.75" customHeight="1" x14ac:dyDescent="0.2">
      <c r="C671" s="145"/>
    </row>
    <row r="672" spans="3:3" ht="15.75" customHeight="1" x14ac:dyDescent="0.2">
      <c r="C672" s="145"/>
    </row>
    <row r="673" spans="3:3" ht="15.75" customHeight="1" x14ac:dyDescent="0.2">
      <c r="C673" s="145"/>
    </row>
    <row r="674" spans="3:3" ht="15.75" customHeight="1" x14ac:dyDescent="0.2">
      <c r="C674" s="145"/>
    </row>
    <row r="675" spans="3:3" ht="15.75" customHeight="1" x14ac:dyDescent="0.2">
      <c r="C675" s="145"/>
    </row>
    <row r="676" spans="3:3" ht="15.75" customHeight="1" x14ac:dyDescent="0.2">
      <c r="C676" s="145"/>
    </row>
    <row r="677" spans="3:3" ht="15.75" customHeight="1" x14ac:dyDescent="0.2">
      <c r="C677" s="145"/>
    </row>
    <row r="678" spans="3:3" ht="15.75" customHeight="1" x14ac:dyDescent="0.2">
      <c r="C678" s="145"/>
    </row>
    <row r="679" spans="3:3" ht="15.75" customHeight="1" x14ac:dyDescent="0.2">
      <c r="C679" s="145"/>
    </row>
    <row r="680" spans="3:3" ht="15.75" customHeight="1" x14ac:dyDescent="0.2">
      <c r="C680" s="145"/>
    </row>
    <row r="681" spans="3:3" ht="15.75" customHeight="1" x14ac:dyDescent="0.2">
      <c r="C681" s="145"/>
    </row>
    <row r="682" spans="3:3" ht="15.75" customHeight="1" x14ac:dyDescent="0.2">
      <c r="C682" s="145"/>
    </row>
    <row r="683" spans="3:3" ht="15.75" customHeight="1" x14ac:dyDescent="0.2">
      <c r="C683" s="145"/>
    </row>
    <row r="684" spans="3:3" ht="15.75" customHeight="1" x14ac:dyDescent="0.2">
      <c r="C684" s="145"/>
    </row>
    <row r="685" spans="3:3" ht="15.75" customHeight="1" x14ac:dyDescent="0.2">
      <c r="C685" s="145"/>
    </row>
    <row r="686" spans="3:3" ht="15.75" customHeight="1" x14ac:dyDescent="0.2">
      <c r="C686" s="145"/>
    </row>
    <row r="687" spans="3:3" ht="15.75" customHeight="1" x14ac:dyDescent="0.2">
      <c r="C687" s="145"/>
    </row>
    <row r="688" spans="3:3" ht="15.75" customHeight="1" x14ac:dyDescent="0.2">
      <c r="C688" s="145"/>
    </row>
    <row r="689" spans="3:3" ht="15.75" customHeight="1" x14ac:dyDescent="0.2">
      <c r="C689" s="145"/>
    </row>
    <row r="690" spans="3:3" ht="15.75" customHeight="1" x14ac:dyDescent="0.2">
      <c r="C690" s="145"/>
    </row>
    <row r="691" spans="3:3" ht="15.75" customHeight="1" x14ac:dyDescent="0.2">
      <c r="C691" s="145"/>
    </row>
    <row r="692" spans="3:3" ht="15.75" customHeight="1" x14ac:dyDescent="0.2">
      <c r="C692" s="145"/>
    </row>
    <row r="693" spans="3:3" ht="15.75" customHeight="1" x14ac:dyDescent="0.2">
      <c r="C693" s="145"/>
    </row>
    <row r="694" spans="3:3" ht="15.75" customHeight="1" x14ac:dyDescent="0.2">
      <c r="C694" s="145"/>
    </row>
    <row r="695" spans="3:3" ht="15.75" customHeight="1" x14ac:dyDescent="0.2">
      <c r="C695" s="145"/>
    </row>
    <row r="696" spans="3:3" ht="15.75" customHeight="1" x14ac:dyDescent="0.2">
      <c r="C696" s="145"/>
    </row>
    <row r="697" spans="3:3" ht="15.75" customHeight="1" x14ac:dyDescent="0.2">
      <c r="C697" s="145"/>
    </row>
    <row r="698" spans="3:3" ht="15.75" customHeight="1" x14ac:dyDescent="0.2">
      <c r="C698" s="145"/>
    </row>
    <row r="699" spans="3:3" ht="15.75" customHeight="1" x14ac:dyDescent="0.2">
      <c r="C699" s="145"/>
    </row>
    <row r="700" spans="3:3" ht="15.75" customHeight="1" x14ac:dyDescent="0.2">
      <c r="C700" s="145"/>
    </row>
    <row r="701" spans="3:3" ht="15.75" customHeight="1" x14ac:dyDescent="0.2">
      <c r="C701" s="145"/>
    </row>
    <row r="702" spans="3:3" ht="15.75" customHeight="1" x14ac:dyDescent="0.2">
      <c r="C702" s="145"/>
    </row>
    <row r="703" spans="3:3" ht="15.75" customHeight="1" x14ac:dyDescent="0.2">
      <c r="C703" s="145"/>
    </row>
    <row r="704" spans="3:3" ht="15.75" customHeight="1" x14ac:dyDescent="0.2">
      <c r="C704" s="145"/>
    </row>
    <row r="705" spans="3:3" ht="15.75" customHeight="1" x14ac:dyDescent="0.2">
      <c r="C705" s="145"/>
    </row>
    <row r="706" spans="3:3" ht="15.75" customHeight="1" x14ac:dyDescent="0.2">
      <c r="C706" s="145"/>
    </row>
    <row r="707" spans="3:3" ht="15.75" customHeight="1" x14ac:dyDescent="0.2">
      <c r="C707" s="145"/>
    </row>
    <row r="708" spans="3:3" ht="15.75" customHeight="1" x14ac:dyDescent="0.2">
      <c r="C708" s="145"/>
    </row>
    <row r="709" spans="3:3" ht="15.75" customHeight="1" x14ac:dyDescent="0.2">
      <c r="C709" s="145"/>
    </row>
    <row r="710" spans="3:3" ht="15.75" customHeight="1" x14ac:dyDescent="0.2">
      <c r="C710" s="145"/>
    </row>
    <row r="711" spans="3:3" ht="15.75" customHeight="1" x14ac:dyDescent="0.2">
      <c r="C711" s="145"/>
    </row>
    <row r="712" spans="3:3" ht="15.75" customHeight="1" x14ac:dyDescent="0.2">
      <c r="C712" s="145"/>
    </row>
    <row r="713" spans="3:3" ht="15.75" customHeight="1" x14ac:dyDescent="0.2">
      <c r="C713" s="145"/>
    </row>
    <row r="714" spans="3:3" ht="15.75" customHeight="1" x14ac:dyDescent="0.2">
      <c r="C714" s="145"/>
    </row>
    <row r="715" spans="3:3" ht="15.75" customHeight="1" x14ac:dyDescent="0.2">
      <c r="C715" s="145"/>
    </row>
    <row r="716" spans="3:3" ht="15.75" customHeight="1" x14ac:dyDescent="0.2">
      <c r="C716" s="145"/>
    </row>
    <row r="717" spans="3:3" ht="15.75" customHeight="1" x14ac:dyDescent="0.2">
      <c r="C717" s="145"/>
    </row>
    <row r="718" spans="3:3" ht="15.75" customHeight="1" x14ac:dyDescent="0.2">
      <c r="C718" s="145"/>
    </row>
    <row r="719" spans="3:3" ht="15.75" customHeight="1" x14ac:dyDescent="0.2">
      <c r="C719" s="145"/>
    </row>
    <row r="720" spans="3:3" ht="15.75" customHeight="1" x14ac:dyDescent="0.2">
      <c r="C720" s="145"/>
    </row>
    <row r="721" spans="3:3" ht="15.75" customHeight="1" x14ac:dyDescent="0.2">
      <c r="C721" s="145"/>
    </row>
    <row r="722" spans="3:3" ht="15.75" customHeight="1" x14ac:dyDescent="0.2">
      <c r="C722" s="145"/>
    </row>
    <row r="723" spans="3:3" ht="15.75" customHeight="1" x14ac:dyDescent="0.2">
      <c r="C723" s="145"/>
    </row>
    <row r="724" spans="3:3" ht="15.75" customHeight="1" x14ac:dyDescent="0.2">
      <c r="C724" s="145"/>
    </row>
    <row r="725" spans="3:3" ht="15.75" customHeight="1" x14ac:dyDescent="0.2">
      <c r="C725" s="145"/>
    </row>
    <row r="726" spans="3:3" ht="15.75" customHeight="1" x14ac:dyDescent="0.2">
      <c r="C726" s="145"/>
    </row>
    <row r="727" spans="3:3" ht="15.75" customHeight="1" x14ac:dyDescent="0.2">
      <c r="C727" s="145"/>
    </row>
    <row r="728" spans="3:3" ht="15.75" customHeight="1" x14ac:dyDescent="0.2">
      <c r="C728" s="145"/>
    </row>
    <row r="729" spans="3:3" ht="15.75" customHeight="1" x14ac:dyDescent="0.2">
      <c r="C729" s="145"/>
    </row>
    <row r="730" spans="3:3" ht="15.75" customHeight="1" x14ac:dyDescent="0.2">
      <c r="C730" s="145"/>
    </row>
    <row r="731" spans="3:3" ht="15.75" customHeight="1" x14ac:dyDescent="0.2">
      <c r="C731" s="145"/>
    </row>
    <row r="732" spans="3:3" ht="15.75" customHeight="1" x14ac:dyDescent="0.2">
      <c r="C732" s="145"/>
    </row>
    <row r="733" spans="3:3" ht="15.75" customHeight="1" x14ac:dyDescent="0.2">
      <c r="C733" s="145"/>
    </row>
    <row r="734" spans="3:3" ht="15.75" customHeight="1" x14ac:dyDescent="0.2">
      <c r="C734" s="145"/>
    </row>
    <row r="735" spans="3:3" ht="15.75" customHeight="1" x14ac:dyDescent="0.2">
      <c r="C735" s="145"/>
    </row>
    <row r="736" spans="3:3" ht="15.75" customHeight="1" x14ac:dyDescent="0.2">
      <c r="C736" s="145"/>
    </row>
    <row r="737" spans="3:3" ht="15.75" customHeight="1" x14ac:dyDescent="0.2">
      <c r="C737" s="145"/>
    </row>
    <row r="738" spans="3:3" ht="15.75" customHeight="1" x14ac:dyDescent="0.2">
      <c r="C738" s="145"/>
    </row>
    <row r="739" spans="3:3" ht="15.75" customHeight="1" x14ac:dyDescent="0.2">
      <c r="C739" s="145"/>
    </row>
    <row r="740" spans="3:3" ht="15.75" customHeight="1" x14ac:dyDescent="0.2">
      <c r="C740" s="145"/>
    </row>
    <row r="741" spans="3:3" ht="15.75" customHeight="1" x14ac:dyDescent="0.2">
      <c r="C741" s="145"/>
    </row>
    <row r="742" spans="3:3" ht="15.75" customHeight="1" x14ac:dyDescent="0.2">
      <c r="C742" s="145"/>
    </row>
    <row r="743" spans="3:3" ht="15.75" customHeight="1" x14ac:dyDescent="0.2">
      <c r="C743" s="145"/>
    </row>
    <row r="744" spans="3:3" ht="15.75" customHeight="1" x14ac:dyDescent="0.2">
      <c r="C744" s="145"/>
    </row>
    <row r="745" spans="3:3" ht="15.75" customHeight="1" x14ac:dyDescent="0.2">
      <c r="C745" s="145"/>
    </row>
    <row r="746" spans="3:3" ht="15.75" customHeight="1" x14ac:dyDescent="0.2">
      <c r="C746" s="145"/>
    </row>
    <row r="747" spans="3:3" ht="15.75" customHeight="1" x14ac:dyDescent="0.2">
      <c r="C747" s="145"/>
    </row>
    <row r="748" spans="3:3" ht="15.75" customHeight="1" x14ac:dyDescent="0.2">
      <c r="C748" s="145"/>
    </row>
    <row r="749" spans="3:3" ht="15.75" customHeight="1" x14ac:dyDescent="0.2">
      <c r="C749" s="145"/>
    </row>
    <row r="750" spans="3:3" ht="15.75" customHeight="1" x14ac:dyDescent="0.2">
      <c r="C750" s="145"/>
    </row>
    <row r="751" spans="3:3" ht="15.75" customHeight="1" x14ac:dyDescent="0.2">
      <c r="C751" s="145"/>
    </row>
    <row r="752" spans="3:3" ht="15.75" customHeight="1" x14ac:dyDescent="0.2">
      <c r="C752" s="145"/>
    </row>
    <row r="753" spans="3:3" ht="15.75" customHeight="1" x14ac:dyDescent="0.2">
      <c r="C753" s="145"/>
    </row>
    <row r="754" spans="3:3" ht="15.75" customHeight="1" x14ac:dyDescent="0.2">
      <c r="C754" s="145"/>
    </row>
    <row r="755" spans="3:3" ht="15.75" customHeight="1" x14ac:dyDescent="0.2">
      <c r="C755" s="145"/>
    </row>
    <row r="756" spans="3:3" ht="15.75" customHeight="1" x14ac:dyDescent="0.2">
      <c r="C756" s="145"/>
    </row>
    <row r="757" spans="3:3" ht="15.75" customHeight="1" x14ac:dyDescent="0.2">
      <c r="C757" s="145"/>
    </row>
    <row r="758" spans="3:3" ht="15.75" customHeight="1" x14ac:dyDescent="0.2">
      <c r="C758" s="145"/>
    </row>
    <row r="759" spans="3:3" ht="15.75" customHeight="1" x14ac:dyDescent="0.2">
      <c r="C759" s="145"/>
    </row>
    <row r="760" spans="3:3" ht="15.75" customHeight="1" x14ac:dyDescent="0.2">
      <c r="C760" s="145"/>
    </row>
    <row r="761" spans="3:3" ht="15.75" customHeight="1" x14ac:dyDescent="0.2">
      <c r="C761" s="145"/>
    </row>
    <row r="762" spans="3:3" ht="15.75" customHeight="1" x14ac:dyDescent="0.2">
      <c r="C762" s="145"/>
    </row>
    <row r="763" spans="3:3" ht="15.75" customHeight="1" x14ac:dyDescent="0.2">
      <c r="C763" s="145"/>
    </row>
    <row r="764" spans="3:3" ht="15.75" customHeight="1" x14ac:dyDescent="0.2">
      <c r="C764" s="145"/>
    </row>
    <row r="765" spans="3:3" ht="15.75" customHeight="1" x14ac:dyDescent="0.2">
      <c r="C765" s="145"/>
    </row>
    <row r="766" spans="3:3" ht="15.75" customHeight="1" x14ac:dyDescent="0.2">
      <c r="C766" s="145"/>
    </row>
    <row r="767" spans="3:3" ht="15.75" customHeight="1" x14ac:dyDescent="0.2">
      <c r="C767" s="145"/>
    </row>
    <row r="768" spans="3:3" ht="15.75" customHeight="1" x14ac:dyDescent="0.2">
      <c r="C768" s="145"/>
    </row>
    <row r="769" spans="3:3" ht="15.75" customHeight="1" x14ac:dyDescent="0.2">
      <c r="C769" s="145"/>
    </row>
    <row r="770" spans="3:3" ht="15.75" customHeight="1" x14ac:dyDescent="0.2">
      <c r="C770" s="145"/>
    </row>
    <row r="771" spans="3:3" ht="15.75" customHeight="1" x14ac:dyDescent="0.2">
      <c r="C771" s="145"/>
    </row>
    <row r="772" spans="3:3" ht="15.75" customHeight="1" x14ac:dyDescent="0.2">
      <c r="C772" s="145"/>
    </row>
    <row r="773" spans="3:3" ht="15.75" customHeight="1" x14ac:dyDescent="0.2">
      <c r="C773" s="145"/>
    </row>
    <row r="774" spans="3:3" ht="15.75" customHeight="1" x14ac:dyDescent="0.2">
      <c r="C774" s="145"/>
    </row>
    <row r="775" spans="3:3" ht="15.75" customHeight="1" x14ac:dyDescent="0.2">
      <c r="C775" s="145"/>
    </row>
    <row r="776" spans="3:3" ht="15.75" customHeight="1" x14ac:dyDescent="0.2">
      <c r="C776" s="145"/>
    </row>
    <row r="777" spans="3:3" ht="15.75" customHeight="1" x14ac:dyDescent="0.2">
      <c r="C777" s="145"/>
    </row>
    <row r="778" spans="3:3" ht="15.75" customHeight="1" x14ac:dyDescent="0.2">
      <c r="C778" s="145"/>
    </row>
    <row r="779" spans="3:3" ht="15.75" customHeight="1" x14ac:dyDescent="0.2">
      <c r="C779" s="145"/>
    </row>
    <row r="780" spans="3:3" ht="15.75" customHeight="1" x14ac:dyDescent="0.2">
      <c r="C780" s="145"/>
    </row>
    <row r="781" spans="3:3" ht="15.75" customHeight="1" x14ac:dyDescent="0.2">
      <c r="C781" s="145"/>
    </row>
    <row r="782" spans="3:3" ht="15.75" customHeight="1" x14ac:dyDescent="0.2">
      <c r="C782" s="145"/>
    </row>
    <row r="783" spans="3:3" ht="15.75" customHeight="1" x14ac:dyDescent="0.2">
      <c r="C783" s="145"/>
    </row>
    <row r="784" spans="3:3" ht="15.75" customHeight="1" x14ac:dyDescent="0.2">
      <c r="C784" s="145"/>
    </row>
    <row r="785" spans="3:3" ht="15.75" customHeight="1" x14ac:dyDescent="0.2">
      <c r="C785" s="145"/>
    </row>
    <row r="786" spans="3:3" ht="15.75" customHeight="1" x14ac:dyDescent="0.2">
      <c r="C786" s="145"/>
    </row>
    <row r="787" spans="3:3" ht="15.75" customHeight="1" x14ac:dyDescent="0.2">
      <c r="C787" s="145"/>
    </row>
    <row r="788" spans="3:3" ht="15.75" customHeight="1" x14ac:dyDescent="0.2">
      <c r="C788" s="145"/>
    </row>
    <row r="789" spans="3:3" ht="15.75" customHeight="1" x14ac:dyDescent="0.2">
      <c r="C789" s="145"/>
    </row>
    <row r="790" spans="3:3" ht="15.75" customHeight="1" x14ac:dyDescent="0.2">
      <c r="C790" s="145"/>
    </row>
    <row r="791" spans="3:3" ht="15.75" customHeight="1" x14ac:dyDescent="0.2">
      <c r="C791" s="145"/>
    </row>
    <row r="792" spans="3:3" ht="15.75" customHeight="1" x14ac:dyDescent="0.2">
      <c r="C792" s="145"/>
    </row>
    <row r="793" spans="3:3" ht="15.75" customHeight="1" x14ac:dyDescent="0.2">
      <c r="C793" s="145"/>
    </row>
    <row r="794" spans="3:3" ht="15.75" customHeight="1" x14ac:dyDescent="0.2">
      <c r="C794" s="145"/>
    </row>
    <row r="795" spans="3:3" ht="15.75" customHeight="1" x14ac:dyDescent="0.2">
      <c r="C795" s="145"/>
    </row>
    <row r="796" spans="3:3" ht="15.75" customHeight="1" x14ac:dyDescent="0.2">
      <c r="C796" s="145"/>
    </row>
    <row r="797" spans="3:3" ht="15.75" customHeight="1" x14ac:dyDescent="0.2">
      <c r="C797" s="145"/>
    </row>
    <row r="798" spans="3:3" ht="15.75" customHeight="1" x14ac:dyDescent="0.2">
      <c r="C798" s="145"/>
    </row>
    <row r="799" spans="3:3" ht="15.75" customHeight="1" x14ac:dyDescent="0.2">
      <c r="C799" s="145"/>
    </row>
    <row r="800" spans="3:3" ht="15.75" customHeight="1" x14ac:dyDescent="0.2">
      <c r="C800" s="145"/>
    </row>
    <row r="801" spans="3:3" ht="15.75" customHeight="1" x14ac:dyDescent="0.2">
      <c r="C801" s="145"/>
    </row>
    <row r="802" spans="3:3" ht="15.75" customHeight="1" x14ac:dyDescent="0.2">
      <c r="C802" s="145"/>
    </row>
    <row r="803" spans="3:3" ht="15.75" customHeight="1" x14ac:dyDescent="0.2">
      <c r="C803" s="145"/>
    </row>
    <row r="804" spans="3:3" ht="15.75" customHeight="1" x14ac:dyDescent="0.2">
      <c r="C804" s="145"/>
    </row>
    <row r="805" spans="3:3" ht="15.75" customHeight="1" x14ac:dyDescent="0.2">
      <c r="C805" s="145"/>
    </row>
    <row r="806" spans="3:3" ht="15.75" customHeight="1" x14ac:dyDescent="0.2">
      <c r="C806" s="145"/>
    </row>
    <row r="807" spans="3:3" ht="15.75" customHeight="1" x14ac:dyDescent="0.2">
      <c r="C807" s="145"/>
    </row>
    <row r="808" spans="3:3" ht="15.75" customHeight="1" x14ac:dyDescent="0.2">
      <c r="C808" s="145"/>
    </row>
    <row r="809" spans="3:3" ht="15.75" customHeight="1" x14ac:dyDescent="0.2">
      <c r="C809" s="145"/>
    </row>
    <row r="810" spans="3:3" ht="15.75" customHeight="1" x14ac:dyDescent="0.2">
      <c r="C810" s="145"/>
    </row>
    <row r="811" spans="3:3" ht="15.75" customHeight="1" x14ac:dyDescent="0.2">
      <c r="C811" s="145"/>
    </row>
    <row r="812" spans="3:3" ht="15.75" customHeight="1" x14ac:dyDescent="0.2">
      <c r="C812" s="145"/>
    </row>
    <row r="813" spans="3:3" ht="15.75" customHeight="1" x14ac:dyDescent="0.2">
      <c r="C813" s="145"/>
    </row>
    <row r="814" spans="3:3" ht="15.75" customHeight="1" x14ac:dyDescent="0.2">
      <c r="C814" s="145"/>
    </row>
    <row r="815" spans="3:3" ht="15.75" customHeight="1" x14ac:dyDescent="0.2">
      <c r="C815" s="145"/>
    </row>
    <row r="816" spans="3:3" ht="15.75" customHeight="1" x14ac:dyDescent="0.2">
      <c r="C816" s="145"/>
    </row>
    <row r="817" spans="3:3" ht="15.75" customHeight="1" x14ac:dyDescent="0.2">
      <c r="C817" s="145"/>
    </row>
    <row r="818" spans="3:3" ht="15.75" customHeight="1" x14ac:dyDescent="0.2">
      <c r="C818" s="145"/>
    </row>
    <row r="819" spans="3:3" ht="15.75" customHeight="1" x14ac:dyDescent="0.2">
      <c r="C819" s="145"/>
    </row>
    <row r="820" spans="3:3" ht="15.75" customHeight="1" x14ac:dyDescent="0.2">
      <c r="C820" s="145"/>
    </row>
    <row r="821" spans="3:3" ht="15.75" customHeight="1" x14ac:dyDescent="0.2">
      <c r="C821" s="145"/>
    </row>
    <row r="822" spans="3:3" ht="15.75" customHeight="1" x14ac:dyDescent="0.2">
      <c r="C822" s="145"/>
    </row>
    <row r="823" spans="3:3" ht="15.75" customHeight="1" x14ac:dyDescent="0.2">
      <c r="C823" s="145"/>
    </row>
    <row r="824" spans="3:3" ht="15.75" customHeight="1" x14ac:dyDescent="0.2">
      <c r="C824" s="145"/>
    </row>
    <row r="825" spans="3:3" ht="15.75" customHeight="1" x14ac:dyDescent="0.2">
      <c r="C825" s="145"/>
    </row>
    <row r="826" spans="3:3" ht="15.75" customHeight="1" x14ac:dyDescent="0.2">
      <c r="C826" s="145"/>
    </row>
    <row r="827" spans="3:3" ht="15.75" customHeight="1" x14ac:dyDescent="0.2">
      <c r="C827" s="145"/>
    </row>
    <row r="828" spans="3:3" ht="15.75" customHeight="1" x14ac:dyDescent="0.2">
      <c r="C828" s="145"/>
    </row>
    <row r="829" spans="3:3" ht="15.75" customHeight="1" x14ac:dyDescent="0.2">
      <c r="C829" s="145"/>
    </row>
    <row r="830" spans="3:3" ht="15.75" customHeight="1" x14ac:dyDescent="0.2">
      <c r="C830" s="145"/>
    </row>
    <row r="831" spans="3:3" ht="15.75" customHeight="1" x14ac:dyDescent="0.2">
      <c r="C831" s="145"/>
    </row>
    <row r="832" spans="3:3" ht="15.75" customHeight="1" x14ac:dyDescent="0.2">
      <c r="C832" s="145"/>
    </row>
    <row r="833" spans="3:3" ht="15.75" customHeight="1" x14ac:dyDescent="0.2">
      <c r="C833" s="145"/>
    </row>
    <row r="834" spans="3:3" ht="15.75" customHeight="1" x14ac:dyDescent="0.2">
      <c r="C834" s="145"/>
    </row>
    <row r="835" spans="3:3" ht="15.75" customHeight="1" x14ac:dyDescent="0.2">
      <c r="C835" s="145"/>
    </row>
    <row r="836" spans="3:3" ht="15.75" customHeight="1" x14ac:dyDescent="0.2">
      <c r="C836" s="145"/>
    </row>
    <row r="837" spans="3:3" ht="15.75" customHeight="1" x14ac:dyDescent="0.2">
      <c r="C837" s="145"/>
    </row>
    <row r="838" spans="3:3" ht="15.75" customHeight="1" x14ac:dyDescent="0.2">
      <c r="C838" s="145"/>
    </row>
    <row r="839" spans="3:3" ht="15.75" customHeight="1" x14ac:dyDescent="0.2">
      <c r="C839" s="145"/>
    </row>
    <row r="840" spans="3:3" ht="15.75" customHeight="1" x14ac:dyDescent="0.2">
      <c r="C840" s="145"/>
    </row>
    <row r="841" spans="3:3" ht="15.75" customHeight="1" x14ac:dyDescent="0.2">
      <c r="C841" s="145"/>
    </row>
    <row r="842" spans="3:3" ht="15.75" customHeight="1" x14ac:dyDescent="0.2">
      <c r="C842" s="145"/>
    </row>
    <row r="843" spans="3:3" ht="15.75" customHeight="1" x14ac:dyDescent="0.2">
      <c r="C843" s="145"/>
    </row>
    <row r="844" spans="3:3" ht="15.75" customHeight="1" x14ac:dyDescent="0.2">
      <c r="C844" s="145"/>
    </row>
    <row r="845" spans="3:3" ht="15.75" customHeight="1" x14ac:dyDescent="0.2">
      <c r="C845" s="145"/>
    </row>
    <row r="846" spans="3:3" ht="15.75" customHeight="1" x14ac:dyDescent="0.2">
      <c r="C846" s="145"/>
    </row>
    <row r="847" spans="3:3" ht="15.75" customHeight="1" x14ac:dyDescent="0.2">
      <c r="C847" s="145"/>
    </row>
    <row r="848" spans="3:3" ht="15.75" customHeight="1" x14ac:dyDescent="0.2">
      <c r="C848" s="145"/>
    </row>
    <row r="849" spans="3:3" ht="15.75" customHeight="1" x14ac:dyDescent="0.2">
      <c r="C849" s="145"/>
    </row>
    <row r="850" spans="3:3" ht="15.75" customHeight="1" x14ac:dyDescent="0.2">
      <c r="C850" s="145"/>
    </row>
    <row r="851" spans="3:3" ht="15.75" customHeight="1" x14ac:dyDescent="0.2">
      <c r="C851" s="145"/>
    </row>
    <row r="852" spans="3:3" ht="15.75" customHeight="1" x14ac:dyDescent="0.2">
      <c r="C852" s="145"/>
    </row>
    <row r="853" spans="3:3" ht="15.75" customHeight="1" x14ac:dyDescent="0.2">
      <c r="C853" s="145"/>
    </row>
    <row r="854" spans="3:3" ht="15.75" customHeight="1" x14ac:dyDescent="0.2">
      <c r="C854" s="145"/>
    </row>
    <row r="855" spans="3:3" ht="15.75" customHeight="1" x14ac:dyDescent="0.2">
      <c r="C855" s="145"/>
    </row>
    <row r="856" spans="3:3" ht="15.75" customHeight="1" x14ac:dyDescent="0.2">
      <c r="C856" s="145"/>
    </row>
    <row r="857" spans="3:3" ht="15.75" customHeight="1" x14ac:dyDescent="0.2">
      <c r="C857" s="145"/>
    </row>
    <row r="858" spans="3:3" ht="15.75" customHeight="1" x14ac:dyDescent="0.2">
      <c r="C858" s="145"/>
    </row>
    <row r="859" spans="3:3" ht="15.75" customHeight="1" x14ac:dyDescent="0.2">
      <c r="C859" s="145"/>
    </row>
    <row r="860" spans="3:3" ht="15.75" customHeight="1" x14ac:dyDescent="0.2">
      <c r="C860" s="145"/>
    </row>
    <row r="861" spans="3:3" ht="15.75" customHeight="1" x14ac:dyDescent="0.2">
      <c r="C861" s="145"/>
    </row>
    <row r="862" spans="3:3" ht="15.75" customHeight="1" x14ac:dyDescent="0.2">
      <c r="C862" s="145"/>
    </row>
    <row r="863" spans="3:3" ht="15.75" customHeight="1" x14ac:dyDescent="0.2">
      <c r="C863" s="145"/>
    </row>
    <row r="864" spans="3:3" ht="15.75" customHeight="1" x14ac:dyDescent="0.2">
      <c r="C864" s="145"/>
    </row>
    <row r="865" spans="3:3" ht="15.75" customHeight="1" x14ac:dyDescent="0.2">
      <c r="C865" s="145"/>
    </row>
    <row r="866" spans="3:3" ht="15.75" customHeight="1" x14ac:dyDescent="0.2">
      <c r="C866" s="145"/>
    </row>
    <row r="867" spans="3:3" ht="15.75" customHeight="1" x14ac:dyDescent="0.2">
      <c r="C867" s="145"/>
    </row>
    <row r="868" spans="3:3" ht="15.75" customHeight="1" x14ac:dyDescent="0.2">
      <c r="C868" s="145"/>
    </row>
    <row r="869" spans="3:3" ht="15.75" customHeight="1" x14ac:dyDescent="0.2">
      <c r="C869" s="145"/>
    </row>
    <row r="870" spans="3:3" ht="15.75" customHeight="1" x14ac:dyDescent="0.2">
      <c r="C870" s="145"/>
    </row>
    <row r="871" spans="3:3" ht="15.75" customHeight="1" x14ac:dyDescent="0.2">
      <c r="C871" s="145"/>
    </row>
    <row r="872" spans="3:3" ht="15.75" customHeight="1" x14ac:dyDescent="0.2">
      <c r="C872" s="145"/>
    </row>
    <row r="873" spans="3:3" ht="15.75" customHeight="1" x14ac:dyDescent="0.2">
      <c r="C873" s="145"/>
    </row>
    <row r="874" spans="3:3" ht="15.75" customHeight="1" x14ac:dyDescent="0.2">
      <c r="C874" s="145"/>
    </row>
    <row r="875" spans="3:3" ht="15.75" customHeight="1" x14ac:dyDescent="0.2">
      <c r="C875" s="145"/>
    </row>
    <row r="876" spans="3:3" ht="15.75" customHeight="1" x14ac:dyDescent="0.2">
      <c r="C876" s="145"/>
    </row>
    <row r="877" spans="3:3" ht="15.75" customHeight="1" x14ac:dyDescent="0.2">
      <c r="C877" s="145"/>
    </row>
    <row r="878" spans="3:3" ht="15.75" customHeight="1" x14ac:dyDescent="0.2">
      <c r="C878" s="145"/>
    </row>
    <row r="879" spans="3:3" ht="15.75" customHeight="1" x14ac:dyDescent="0.2">
      <c r="C879" s="145"/>
    </row>
    <row r="880" spans="3:3" ht="15.75" customHeight="1" x14ac:dyDescent="0.2">
      <c r="C880" s="145"/>
    </row>
    <row r="881" spans="3:3" ht="15.75" customHeight="1" x14ac:dyDescent="0.2">
      <c r="C881" s="145"/>
    </row>
    <row r="882" spans="3:3" ht="15.75" customHeight="1" x14ac:dyDescent="0.2">
      <c r="C882" s="145"/>
    </row>
    <row r="883" spans="3:3" ht="15.75" customHeight="1" x14ac:dyDescent="0.2">
      <c r="C883" s="145"/>
    </row>
    <row r="884" spans="3:3" ht="15.75" customHeight="1" x14ac:dyDescent="0.2">
      <c r="C884" s="145"/>
    </row>
    <row r="885" spans="3:3" ht="15.75" customHeight="1" x14ac:dyDescent="0.2">
      <c r="C885" s="145"/>
    </row>
    <row r="886" spans="3:3" ht="15.75" customHeight="1" x14ac:dyDescent="0.2">
      <c r="C886" s="145"/>
    </row>
    <row r="887" spans="3:3" ht="15.75" customHeight="1" x14ac:dyDescent="0.2">
      <c r="C887" s="145"/>
    </row>
    <row r="888" spans="3:3" ht="15.75" customHeight="1" x14ac:dyDescent="0.2">
      <c r="C888" s="145"/>
    </row>
    <row r="889" spans="3:3" ht="15.75" customHeight="1" x14ac:dyDescent="0.2">
      <c r="C889" s="145"/>
    </row>
    <row r="890" spans="3:3" ht="15.75" customHeight="1" x14ac:dyDescent="0.2">
      <c r="C890" s="145"/>
    </row>
    <row r="891" spans="3:3" ht="15.75" customHeight="1" x14ac:dyDescent="0.2">
      <c r="C891" s="145"/>
    </row>
    <row r="892" spans="3:3" ht="15.75" customHeight="1" x14ac:dyDescent="0.2">
      <c r="C892" s="145"/>
    </row>
    <row r="893" spans="3:3" ht="15.75" customHeight="1" x14ac:dyDescent="0.2">
      <c r="C893" s="145"/>
    </row>
    <row r="894" spans="3:3" ht="15.75" customHeight="1" x14ac:dyDescent="0.2">
      <c r="C894" s="145"/>
    </row>
    <row r="895" spans="3:3" ht="15.75" customHeight="1" x14ac:dyDescent="0.2">
      <c r="C895" s="145"/>
    </row>
    <row r="896" spans="3:3" ht="15.75" customHeight="1" x14ac:dyDescent="0.2">
      <c r="C896" s="145"/>
    </row>
    <row r="897" spans="3:3" ht="15.75" customHeight="1" x14ac:dyDescent="0.2">
      <c r="C897" s="145"/>
    </row>
    <row r="898" spans="3:3" ht="15.75" customHeight="1" x14ac:dyDescent="0.2">
      <c r="C898" s="145"/>
    </row>
    <row r="899" spans="3:3" ht="15.75" customHeight="1" x14ac:dyDescent="0.2">
      <c r="C899" s="145"/>
    </row>
    <row r="900" spans="3:3" ht="15.75" customHeight="1" x14ac:dyDescent="0.2">
      <c r="C900" s="145"/>
    </row>
    <row r="901" spans="3:3" ht="15.75" customHeight="1" x14ac:dyDescent="0.2">
      <c r="C901" s="145"/>
    </row>
    <row r="902" spans="3:3" ht="15.75" customHeight="1" x14ac:dyDescent="0.2">
      <c r="C902" s="145"/>
    </row>
    <row r="903" spans="3:3" ht="15.75" customHeight="1" x14ac:dyDescent="0.2">
      <c r="C903" s="145"/>
    </row>
    <row r="904" spans="3:3" ht="15.75" customHeight="1" x14ac:dyDescent="0.2">
      <c r="C904" s="145"/>
    </row>
    <row r="905" spans="3:3" ht="15.75" customHeight="1" x14ac:dyDescent="0.2">
      <c r="C905" s="145"/>
    </row>
    <row r="906" spans="3:3" ht="15.75" customHeight="1" x14ac:dyDescent="0.2">
      <c r="C906" s="145"/>
    </row>
    <row r="907" spans="3:3" ht="15.75" customHeight="1" x14ac:dyDescent="0.2">
      <c r="C907" s="145"/>
    </row>
    <row r="908" spans="3:3" ht="15.75" customHeight="1" x14ac:dyDescent="0.2">
      <c r="C908" s="145"/>
    </row>
    <row r="909" spans="3:3" ht="15.75" customHeight="1" x14ac:dyDescent="0.2">
      <c r="C909" s="145"/>
    </row>
    <row r="910" spans="3:3" ht="15.75" customHeight="1" x14ac:dyDescent="0.2">
      <c r="C910" s="145"/>
    </row>
    <row r="911" spans="3:3" ht="15.75" customHeight="1" x14ac:dyDescent="0.2">
      <c r="C911" s="145"/>
    </row>
    <row r="912" spans="3:3" ht="15.75" customHeight="1" x14ac:dyDescent="0.2">
      <c r="C912" s="145"/>
    </row>
    <row r="913" spans="3:3" ht="15.75" customHeight="1" x14ac:dyDescent="0.2">
      <c r="C913" s="145"/>
    </row>
    <row r="914" spans="3:3" ht="15.75" customHeight="1" x14ac:dyDescent="0.2">
      <c r="C914" s="145"/>
    </row>
    <row r="915" spans="3:3" ht="15.75" customHeight="1" x14ac:dyDescent="0.2">
      <c r="C915" s="145"/>
    </row>
    <row r="916" spans="3:3" ht="15.75" customHeight="1" x14ac:dyDescent="0.2">
      <c r="C916" s="145"/>
    </row>
    <row r="917" spans="3:3" ht="15.75" customHeight="1" x14ac:dyDescent="0.2">
      <c r="C917" s="145"/>
    </row>
    <row r="918" spans="3:3" ht="15.75" customHeight="1" x14ac:dyDescent="0.2">
      <c r="C918" s="145"/>
    </row>
    <row r="919" spans="3:3" ht="15.75" customHeight="1" x14ac:dyDescent="0.2">
      <c r="C919" s="145"/>
    </row>
    <row r="920" spans="3:3" ht="15.75" customHeight="1" x14ac:dyDescent="0.2">
      <c r="C920" s="145"/>
    </row>
    <row r="921" spans="3:3" ht="15.75" customHeight="1" x14ac:dyDescent="0.2">
      <c r="C921" s="145"/>
    </row>
    <row r="922" spans="3:3" ht="15.75" customHeight="1" x14ac:dyDescent="0.2">
      <c r="C922" s="145"/>
    </row>
    <row r="923" spans="3:3" ht="15.75" customHeight="1" x14ac:dyDescent="0.2">
      <c r="C923" s="145"/>
    </row>
    <row r="924" spans="3:3" ht="15.75" customHeight="1" x14ac:dyDescent="0.2">
      <c r="C924" s="145"/>
    </row>
    <row r="925" spans="3:3" ht="15.75" customHeight="1" x14ac:dyDescent="0.2">
      <c r="C925" s="145"/>
    </row>
    <row r="926" spans="3:3" ht="15.75" customHeight="1" x14ac:dyDescent="0.2">
      <c r="C926" s="145"/>
    </row>
    <row r="927" spans="3:3" ht="15.75" customHeight="1" x14ac:dyDescent="0.2">
      <c r="C927" s="145"/>
    </row>
    <row r="928" spans="3:3" ht="15.75" customHeight="1" x14ac:dyDescent="0.2">
      <c r="C928" s="145"/>
    </row>
    <row r="929" spans="3:3" ht="15.75" customHeight="1" x14ac:dyDescent="0.2">
      <c r="C929" s="145"/>
    </row>
    <row r="930" spans="3:3" ht="15.75" customHeight="1" x14ac:dyDescent="0.2">
      <c r="C930" s="145"/>
    </row>
    <row r="931" spans="3:3" ht="15.75" customHeight="1" x14ac:dyDescent="0.2">
      <c r="C931" s="145"/>
    </row>
    <row r="932" spans="3:3" ht="15.75" customHeight="1" x14ac:dyDescent="0.2">
      <c r="C932" s="145"/>
    </row>
    <row r="933" spans="3:3" ht="15.75" customHeight="1" x14ac:dyDescent="0.2">
      <c r="C933" s="145"/>
    </row>
    <row r="934" spans="3:3" ht="15.75" customHeight="1" x14ac:dyDescent="0.2">
      <c r="C934" s="145"/>
    </row>
    <row r="935" spans="3:3" ht="15.75" customHeight="1" x14ac:dyDescent="0.2">
      <c r="C935" s="145"/>
    </row>
    <row r="936" spans="3:3" ht="15.75" customHeight="1" x14ac:dyDescent="0.2">
      <c r="C936" s="145"/>
    </row>
    <row r="937" spans="3:3" ht="15.75" customHeight="1" x14ac:dyDescent="0.2">
      <c r="C937" s="145"/>
    </row>
    <row r="938" spans="3:3" ht="15.75" customHeight="1" x14ac:dyDescent="0.2">
      <c r="C938" s="145"/>
    </row>
    <row r="939" spans="3:3" ht="15.75" customHeight="1" x14ac:dyDescent="0.2">
      <c r="C939" s="145"/>
    </row>
    <row r="940" spans="3:3" ht="15.75" customHeight="1" x14ac:dyDescent="0.2">
      <c r="C940" s="145"/>
    </row>
    <row r="941" spans="3:3" ht="15.75" customHeight="1" x14ac:dyDescent="0.2">
      <c r="C941" s="145"/>
    </row>
    <row r="942" spans="3:3" ht="15.75" customHeight="1" x14ac:dyDescent="0.2">
      <c r="C942" s="145"/>
    </row>
    <row r="943" spans="3:3" ht="15.75" customHeight="1" x14ac:dyDescent="0.2">
      <c r="C943" s="145"/>
    </row>
    <row r="944" spans="3:3" ht="15.75" customHeight="1" x14ac:dyDescent="0.2">
      <c r="C944" s="145"/>
    </row>
    <row r="945" spans="3:3" ht="15.75" customHeight="1" x14ac:dyDescent="0.2">
      <c r="C945" s="145"/>
    </row>
    <row r="946" spans="3:3" ht="15.75" customHeight="1" x14ac:dyDescent="0.2">
      <c r="C946" s="145"/>
    </row>
    <row r="947" spans="3:3" ht="15.75" customHeight="1" x14ac:dyDescent="0.2">
      <c r="C947" s="145"/>
    </row>
    <row r="948" spans="3:3" ht="15.75" customHeight="1" x14ac:dyDescent="0.2">
      <c r="C948" s="145"/>
    </row>
    <row r="949" spans="3:3" ht="15.75" customHeight="1" x14ac:dyDescent="0.2">
      <c r="C949" s="145"/>
    </row>
    <row r="950" spans="3:3" ht="15.75" customHeight="1" x14ac:dyDescent="0.2">
      <c r="C950" s="145"/>
    </row>
    <row r="951" spans="3:3" ht="15.75" customHeight="1" x14ac:dyDescent="0.2">
      <c r="C951" s="145"/>
    </row>
    <row r="952" spans="3:3" ht="15.75" customHeight="1" x14ac:dyDescent="0.2">
      <c r="C952" s="145"/>
    </row>
    <row r="953" spans="3:3" ht="15.75" customHeight="1" x14ac:dyDescent="0.2">
      <c r="C953" s="145"/>
    </row>
    <row r="954" spans="3:3" ht="15.75" customHeight="1" x14ac:dyDescent="0.2">
      <c r="C954" s="145"/>
    </row>
    <row r="955" spans="3:3" ht="15.75" customHeight="1" x14ac:dyDescent="0.2">
      <c r="C955" s="145"/>
    </row>
    <row r="956" spans="3:3" ht="15.75" customHeight="1" x14ac:dyDescent="0.2">
      <c r="C956" s="145"/>
    </row>
    <row r="957" spans="3:3" ht="15.75" customHeight="1" x14ac:dyDescent="0.2">
      <c r="C957" s="145"/>
    </row>
    <row r="958" spans="3:3" ht="15.75" customHeight="1" x14ac:dyDescent="0.2">
      <c r="C958" s="145"/>
    </row>
    <row r="959" spans="3:3" ht="15.75" customHeight="1" x14ac:dyDescent="0.2">
      <c r="C959" s="145"/>
    </row>
    <row r="960" spans="3:3" ht="15.75" customHeight="1" x14ac:dyDescent="0.2">
      <c r="C960" s="145"/>
    </row>
    <row r="961" spans="3:3" ht="15.75" customHeight="1" x14ac:dyDescent="0.2">
      <c r="C961" s="145"/>
    </row>
    <row r="962" spans="3:3" ht="15.75" customHeight="1" x14ac:dyDescent="0.2">
      <c r="C962" s="145"/>
    </row>
    <row r="963" spans="3:3" ht="15.75" customHeight="1" x14ac:dyDescent="0.2">
      <c r="C963" s="145"/>
    </row>
    <row r="964" spans="3:3" ht="15.75" customHeight="1" x14ac:dyDescent="0.2">
      <c r="C964" s="145"/>
    </row>
    <row r="965" spans="3:3" ht="15.75" customHeight="1" x14ac:dyDescent="0.2">
      <c r="C965" s="145"/>
    </row>
    <row r="966" spans="3:3" ht="15.75" customHeight="1" x14ac:dyDescent="0.2">
      <c r="C966" s="145"/>
    </row>
    <row r="967" spans="3:3" ht="15.75" customHeight="1" x14ac:dyDescent="0.2">
      <c r="C967" s="145"/>
    </row>
    <row r="968" spans="3:3" ht="15.75" customHeight="1" x14ac:dyDescent="0.2">
      <c r="C968" s="145"/>
    </row>
    <row r="969" spans="3:3" ht="15.75" customHeight="1" x14ac:dyDescent="0.2">
      <c r="C969" s="145"/>
    </row>
    <row r="970" spans="3:3" ht="15.75" customHeight="1" x14ac:dyDescent="0.2">
      <c r="C970" s="145"/>
    </row>
    <row r="971" spans="3:3" ht="15.75" customHeight="1" x14ac:dyDescent="0.2">
      <c r="C971" s="145"/>
    </row>
    <row r="972" spans="3:3" ht="15.75" customHeight="1" x14ac:dyDescent="0.2">
      <c r="C972" s="145"/>
    </row>
    <row r="973" spans="3:3" ht="15.75" customHeight="1" x14ac:dyDescent="0.2">
      <c r="C973" s="145"/>
    </row>
    <row r="974" spans="3:3" ht="15.75" customHeight="1" x14ac:dyDescent="0.2">
      <c r="C974" s="145"/>
    </row>
    <row r="975" spans="3:3" ht="15.75" customHeight="1" x14ac:dyDescent="0.2">
      <c r="C975" s="145"/>
    </row>
    <row r="976" spans="3:3" ht="15.75" customHeight="1" x14ac:dyDescent="0.2">
      <c r="C976" s="145"/>
    </row>
    <row r="977" spans="3:3" ht="15.75" customHeight="1" x14ac:dyDescent="0.2">
      <c r="C977" s="145"/>
    </row>
    <row r="978" spans="3:3" ht="15.75" customHeight="1" x14ac:dyDescent="0.2">
      <c r="C978" s="145"/>
    </row>
    <row r="979" spans="3:3" ht="15.75" customHeight="1" x14ac:dyDescent="0.2">
      <c r="C979" s="145"/>
    </row>
    <row r="980" spans="3:3" ht="15.75" customHeight="1" x14ac:dyDescent="0.2">
      <c r="C980" s="145"/>
    </row>
    <row r="981" spans="3:3" ht="15.75" customHeight="1" x14ac:dyDescent="0.2">
      <c r="C981" s="145"/>
    </row>
    <row r="982" spans="3:3" ht="15.75" customHeight="1" x14ac:dyDescent="0.2">
      <c r="C982" s="145"/>
    </row>
    <row r="983" spans="3:3" ht="15.75" customHeight="1" x14ac:dyDescent="0.2">
      <c r="C983" s="145"/>
    </row>
    <row r="984" spans="3:3" ht="15.75" customHeight="1" x14ac:dyDescent="0.2">
      <c r="C984" s="145"/>
    </row>
    <row r="985" spans="3:3" ht="15.75" customHeight="1" x14ac:dyDescent="0.2">
      <c r="C985" s="145"/>
    </row>
    <row r="986" spans="3:3" ht="15.75" customHeight="1" x14ac:dyDescent="0.2">
      <c r="C986" s="145"/>
    </row>
    <row r="987" spans="3:3" ht="15.75" customHeight="1" x14ac:dyDescent="0.2">
      <c r="C987" s="145"/>
    </row>
    <row r="988" spans="3:3" ht="15.75" customHeight="1" x14ac:dyDescent="0.2">
      <c r="C988" s="145"/>
    </row>
    <row r="989" spans="3:3" ht="15.75" customHeight="1" x14ac:dyDescent="0.2">
      <c r="C989" s="145"/>
    </row>
    <row r="990" spans="3:3" ht="15.75" customHeight="1" x14ac:dyDescent="0.2">
      <c r="C990" s="145"/>
    </row>
    <row r="991" spans="3:3" ht="15.75" customHeight="1" x14ac:dyDescent="0.2">
      <c r="C991" s="145"/>
    </row>
    <row r="992" spans="3:3" ht="15.75" customHeight="1" x14ac:dyDescent="0.2">
      <c r="C992" s="145"/>
    </row>
    <row r="993" spans="3:3" ht="15.75" customHeight="1" x14ac:dyDescent="0.2">
      <c r="C993" s="145"/>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28" customWidth="1"/>
    <col min="2" max="2" width="60.7109375" style="132" customWidth="1"/>
    <col min="3" max="3" width="12.7109375" style="128" customWidth="1"/>
    <col min="4" max="5" width="14.7109375" style="1" customWidth="1"/>
    <col min="6" max="6" width="13.42578125" style="1" customWidth="1"/>
    <col min="7" max="21" width="8" style="1" customWidth="1"/>
  </cols>
  <sheetData>
    <row r="1" spans="1:24" s="232" customFormat="1" ht="44.25" customHeight="1" x14ac:dyDescent="0.2">
      <c r="A1" s="231" t="s">
        <v>0</v>
      </c>
      <c r="B1" s="271"/>
      <c r="C1" s="231" t="s">
        <v>2</v>
      </c>
      <c r="D1" s="272"/>
      <c r="E1" s="231" t="s">
        <v>4</v>
      </c>
      <c r="F1" s="273"/>
    </row>
    <row r="2" spans="1:24" ht="50.1" customHeight="1" x14ac:dyDescent="0.2">
      <c r="A2" s="299" t="s">
        <v>3068</v>
      </c>
      <c r="B2" s="300"/>
      <c r="C2" s="300"/>
      <c r="D2" s="300"/>
      <c r="E2" s="300"/>
      <c r="F2" s="19"/>
      <c r="G2" s="19"/>
      <c r="H2" s="19"/>
      <c r="I2" s="19"/>
      <c r="J2" s="19"/>
      <c r="K2" s="19"/>
      <c r="L2" s="19"/>
      <c r="M2" s="19"/>
      <c r="N2" s="19"/>
      <c r="O2" s="19"/>
      <c r="P2" s="19"/>
      <c r="Q2" s="19"/>
      <c r="R2" s="19"/>
      <c r="S2" s="19"/>
      <c r="T2" s="19"/>
      <c r="U2" s="19"/>
    </row>
    <row r="3" spans="1:24" s="17" customFormat="1" ht="48" customHeight="1" x14ac:dyDescent="0.2">
      <c r="A3" s="269" t="s">
        <v>1949</v>
      </c>
      <c r="B3" s="270" t="s">
        <v>8</v>
      </c>
      <c r="C3" s="263" t="s">
        <v>9</v>
      </c>
      <c r="D3" s="270" t="s">
        <v>1977</v>
      </c>
      <c r="E3" s="34" t="s">
        <v>1978</v>
      </c>
      <c r="F3" s="170"/>
      <c r="G3" s="170"/>
      <c r="H3" s="170"/>
      <c r="I3" s="170"/>
      <c r="J3" s="170"/>
      <c r="K3" s="170"/>
      <c r="L3" s="170"/>
      <c r="M3" s="170"/>
      <c r="N3" s="170"/>
      <c r="O3" s="170"/>
      <c r="P3" s="170"/>
      <c r="Q3" s="170"/>
      <c r="R3" s="170"/>
      <c r="S3" s="170"/>
      <c r="T3" s="170"/>
      <c r="U3" s="170"/>
    </row>
    <row r="4" spans="1:24" s="157" customFormat="1" ht="12" customHeight="1" x14ac:dyDescent="0.2">
      <c r="A4" s="190">
        <v>1</v>
      </c>
      <c r="B4" s="191">
        <v>2</v>
      </c>
      <c r="C4" s="192" t="s">
        <v>13</v>
      </c>
      <c r="D4" s="192">
        <v>4</v>
      </c>
      <c r="E4" s="193">
        <v>5</v>
      </c>
      <c r="F4" s="156"/>
      <c r="G4" s="156"/>
      <c r="H4" s="156"/>
      <c r="I4" s="156"/>
      <c r="J4" s="156"/>
      <c r="K4" s="156"/>
      <c r="L4" s="156"/>
      <c r="M4" s="156"/>
      <c r="N4" s="156"/>
      <c r="O4" s="156"/>
      <c r="P4" s="156"/>
      <c r="Q4" s="156"/>
      <c r="R4" s="156"/>
      <c r="S4" s="156"/>
      <c r="T4" s="156"/>
      <c r="U4" s="156"/>
      <c r="V4" s="156"/>
      <c r="W4" s="156"/>
      <c r="X4" s="156"/>
    </row>
    <row r="5" spans="1:24" ht="13.5" customHeight="1" x14ac:dyDescent="0.2">
      <c r="A5" s="141" t="s">
        <v>3069</v>
      </c>
      <c r="B5" s="71" t="s">
        <v>3070</v>
      </c>
      <c r="C5" s="220" t="s">
        <v>3069</v>
      </c>
      <c r="D5" s="45">
        <f t="shared" ref="D5:E5" si="0">D6+D22</f>
        <v>0</v>
      </c>
      <c r="E5" s="69">
        <f t="shared" si="0"/>
        <v>0</v>
      </c>
      <c r="F5" s="18"/>
      <c r="G5" s="18"/>
      <c r="H5" s="18"/>
      <c r="I5" s="18"/>
      <c r="J5" s="18"/>
      <c r="K5" s="18"/>
      <c r="L5" s="18"/>
      <c r="M5" s="18"/>
      <c r="N5" s="18"/>
      <c r="O5" s="18"/>
      <c r="P5" s="18"/>
      <c r="Q5" s="18"/>
      <c r="R5" s="18"/>
      <c r="S5" s="18"/>
      <c r="T5" s="18"/>
      <c r="U5" s="18"/>
    </row>
    <row r="6" spans="1:24" ht="13.5" customHeight="1" x14ac:dyDescent="0.2">
      <c r="A6" s="142" t="s">
        <v>3071</v>
      </c>
      <c r="B6" s="72" t="s">
        <v>3072</v>
      </c>
      <c r="C6" s="115" t="s">
        <v>3071</v>
      </c>
      <c r="D6" s="47">
        <f t="shared" ref="D6:E6" si="1">D7+D14</f>
        <v>0</v>
      </c>
      <c r="E6" s="70">
        <f t="shared" si="1"/>
        <v>0</v>
      </c>
      <c r="F6" s="18"/>
      <c r="G6" s="18"/>
      <c r="H6" s="18"/>
      <c r="I6" s="18"/>
      <c r="J6" s="18"/>
      <c r="K6" s="18"/>
      <c r="L6" s="18"/>
      <c r="M6" s="18"/>
      <c r="N6" s="18"/>
      <c r="O6" s="18"/>
      <c r="P6" s="18"/>
      <c r="Q6" s="18"/>
      <c r="R6" s="18"/>
      <c r="S6" s="18"/>
      <c r="T6" s="18"/>
      <c r="U6" s="18"/>
    </row>
    <row r="7" spans="1:24" ht="12.75" x14ac:dyDescent="0.2">
      <c r="A7" s="142" t="s">
        <v>582</v>
      </c>
      <c r="B7" s="72" t="s">
        <v>3073</v>
      </c>
      <c r="C7" s="115" t="s">
        <v>3074</v>
      </c>
      <c r="D7" s="47">
        <f t="shared" ref="D7:E7" si="2">SUM(D8:D13)</f>
        <v>0</v>
      </c>
      <c r="E7" s="70">
        <f t="shared" si="2"/>
        <v>0</v>
      </c>
      <c r="F7" s="18"/>
      <c r="G7" s="18"/>
      <c r="H7" s="18"/>
      <c r="I7" s="18"/>
      <c r="J7" s="18"/>
      <c r="K7" s="18"/>
      <c r="L7" s="18"/>
      <c r="M7" s="18"/>
      <c r="N7" s="18"/>
      <c r="O7" s="18"/>
      <c r="P7" s="18"/>
      <c r="Q7" s="18"/>
      <c r="R7" s="18"/>
      <c r="S7" s="18"/>
      <c r="T7" s="18"/>
      <c r="U7" s="18"/>
    </row>
    <row r="8" spans="1:24" ht="13.5" customHeight="1" x14ac:dyDescent="0.2">
      <c r="A8" s="142" t="s">
        <v>582</v>
      </c>
      <c r="B8" s="72" t="s">
        <v>3075</v>
      </c>
      <c r="C8" s="115" t="s">
        <v>3076</v>
      </c>
      <c r="D8" s="175"/>
      <c r="E8" s="176"/>
      <c r="F8" s="18"/>
      <c r="G8" s="18"/>
      <c r="H8" s="18"/>
      <c r="I8" s="18"/>
      <c r="J8" s="18"/>
      <c r="K8" s="18"/>
      <c r="L8" s="18"/>
      <c r="M8" s="18"/>
      <c r="N8" s="18"/>
      <c r="O8" s="18"/>
      <c r="P8" s="18"/>
      <c r="Q8" s="18"/>
      <c r="R8" s="18"/>
      <c r="S8" s="18"/>
      <c r="T8" s="18"/>
      <c r="U8" s="18"/>
    </row>
    <row r="9" spans="1:24" ht="13.5" customHeight="1" x14ac:dyDescent="0.2">
      <c r="A9" s="142" t="s">
        <v>582</v>
      </c>
      <c r="B9" s="72" t="s">
        <v>3077</v>
      </c>
      <c r="C9" s="115" t="s">
        <v>3078</v>
      </c>
      <c r="D9" s="175"/>
      <c r="E9" s="176"/>
      <c r="F9" s="18"/>
      <c r="G9" s="18"/>
      <c r="H9" s="18"/>
      <c r="I9" s="18"/>
      <c r="J9" s="18"/>
      <c r="K9" s="18"/>
      <c r="L9" s="18"/>
      <c r="M9" s="18"/>
      <c r="N9" s="18"/>
      <c r="O9" s="18"/>
      <c r="P9" s="18"/>
      <c r="Q9" s="18"/>
      <c r="R9" s="18"/>
      <c r="S9" s="18"/>
      <c r="T9" s="18"/>
      <c r="U9" s="18"/>
    </row>
    <row r="10" spans="1:24" ht="13.5" customHeight="1" x14ac:dyDescent="0.2">
      <c r="A10" s="142" t="s">
        <v>582</v>
      </c>
      <c r="B10" s="72" t="s">
        <v>2185</v>
      </c>
      <c r="C10" s="115" t="s">
        <v>3079</v>
      </c>
      <c r="D10" s="175"/>
      <c r="E10" s="176"/>
      <c r="F10" s="18"/>
      <c r="G10" s="18"/>
      <c r="H10" s="18"/>
      <c r="I10" s="18"/>
      <c r="J10" s="18"/>
      <c r="K10" s="18"/>
      <c r="L10" s="18"/>
      <c r="M10" s="18"/>
      <c r="N10" s="18"/>
      <c r="O10" s="18"/>
      <c r="P10" s="18"/>
      <c r="Q10" s="18"/>
      <c r="R10" s="18"/>
      <c r="S10" s="18"/>
      <c r="T10" s="18"/>
      <c r="U10" s="18"/>
    </row>
    <row r="11" spans="1:24" ht="13.5" customHeight="1" x14ac:dyDescent="0.2">
      <c r="A11" s="142" t="s">
        <v>582</v>
      </c>
      <c r="B11" s="72" t="s">
        <v>352</v>
      </c>
      <c r="C11" s="115" t="s">
        <v>3080</v>
      </c>
      <c r="D11" s="173"/>
      <c r="E11" s="243"/>
      <c r="F11" s="18"/>
      <c r="G11" s="18"/>
      <c r="H11" s="18"/>
      <c r="I11" s="18"/>
      <c r="J11" s="18"/>
      <c r="K11" s="18"/>
      <c r="L11" s="18"/>
      <c r="M11" s="18"/>
      <c r="N11" s="18"/>
      <c r="O11" s="18"/>
      <c r="P11" s="18"/>
      <c r="Q11" s="18"/>
      <c r="R11" s="18"/>
      <c r="S11" s="18"/>
      <c r="T11" s="18"/>
      <c r="U11" s="18"/>
    </row>
    <row r="12" spans="1:24" ht="13.5" customHeight="1" x14ac:dyDescent="0.2">
      <c r="A12" s="142" t="s">
        <v>582</v>
      </c>
      <c r="B12" s="72" t="s">
        <v>3081</v>
      </c>
      <c r="C12" s="115" t="s">
        <v>3082</v>
      </c>
      <c r="D12" s="175"/>
      <c r="E12" s="176"/>
      <c r="F12" s="18"/>
      <c r="G12" s="18"/>
      <c r="H12" s="18"/>
      <c r="I12" s="18"/>
      <c r="J12" s="18"/>
      <c r="K12" s="18"/>
      <c r="L12" s="18"/>
      <c r="M12" s="18"/>
      <c r="N12" s="18"/>
      <c r="O12" s="18"/>
      <c r="P12" s="18"/>
      <c r="Q12" s="18"/>
      <c r="R12" s="18"/>
      <c r="S12" s="18"/>
      <c r="T12" s="18"/>
      <c r="U12" s="18"/>
    </row>
    <row r="13" spans="1:24" ht="13.5" customHeight="1" x14ac:dyDescent="0.2">
      <c r="A13" s="142" t="s">
        <v>582</v>
      </c>
      <c r="B13" s="72" t="s">
        <v>3083</v>
      </c>
      <c r="C13" s="115" t="s">
        <v>3084</v>
      </c>
      <c r="D13" s="175"/>
      <c r="E13" s="176"/>
      <c r="F13" s="18"/>
      <c r="G13" s="18"/>
      <c r="H13" s="18"/>
      <c r="I13" s="18"/>
      <c r="J13" s="18"/>
      <c r="K13" s="18"/>
      <c r="L13" s="18"/>
      <c r="M13" s="18"/>
      <c r="N13" s="18"/>
      <c r="O13" s="18"/>
      <c r="P13" s="18"/>
      <c r="Q13" s="18"/>
      <c r="R13" s="18"/>
      <c r="S13" s="18"/>
      <c r="T13" s="18"/>
      <c r="U13" s="18"/>
    </row>
    <row r="14" spans="1:24" ht="12.75" x14ac:dyDescent="0.2">
      <c r="A14" s="142" t="s">
        <v>582</v>
      </c>
      <c r="B14" s="72" t="s">
        <v>3085</v>
      </c>
      <c r="C14" s="115" t="s">
        <v>3086</v>
      </c>
      <c r="D14" s="47">
        <f>SUM(D15:D21)</f>
        <v>0</v>
      </c>
      <c r="E14" s="47">
        <f>SUM(E15:E21)</f>
        <v>0</v>
      </c>
      <c r="F14" s="18"/>
      <c r="G14" s="18"/>
      <c r="H14" s="18"/>
      <c r="I14" s="18"/>
      <c r="J14" s="18"/>
      <c r="K14" s="18"/>
      <c r="L14" s="18"/>
      <c r="M14" s="18"/>
      <c r="N14" s="18"/>
      <c r="O14" s="18"/>
      <c r="P14" s="18"/>
      <c r="Q14" s="18"/>
      <c r="R14" s="18"/>
      <c r="S14" s="18"/>
      <c r="T14" s="18"/>
      <c r="U14" s="18"/>
    </row>
    <row r="15" spans="1:24" ht="13.5" customHeight="1" x14ac:dyDescent="0.2">
      <c r="A15" s="142" t="s">
        <v>582</v>
      </c>
      <c r="B15" s="72" t="s">
        <v>3087</v>
      </c>
      <c r="C15" s="115" t="s">
        <v>3088</v>
      </c>
      <c r="D15" s="175"/>
      <c r="E15" s="176"/>
      <c r="F15" s="18"/>
      <c r="G15" s="18"/>
      <c r="H15" s="18"/>
      <c r="I15" s="18"/>
      <c r="J15" s="18"/>
      <c r="K15" s="18"/>
      <c r="L15" s="18"/>
      <c r="M15" s="18"/>
      <c r="N15" s="18"/>
      <c r="O15" s="18"/>
      <c r="P15" s="18"/>
      <c r="Q15" s="18"/>
      <c r="R15" s="18"/>
      <c r="S15" s="18"/>
      <c r="T15" s="18"/>
      <c r="U15" s="18"/>
    </row>
    <row r="16" spans="1:24" ht="24" x14ac:dyDescent="0.2">
      <c r="A16" s="142" t="s">
        <v>582</v>
      </c>
      <c r="B16" s="72" t="s">
        <v>3089</v>
      </c>
      <c r="C16" s="115" t="s">
        <v>3090</v>
      </c>
      <c r="D16" s="173"/>
      <c r="E16" s="243"/>
      <c r="F16" s="18"/>
      <c r="G16" s="18"/>
      <c r="H16" s="18"/>
      <c r="I16" s="18"/>
      <c r="J16" s="18"/>
      <c r="K16" s="18"/>
      <c r="L16" s="18"/>
      <c r="M16" s="18"/>
      <c r="N16" s="18"/>
      <c r="O16" s="18"/>
      <c r="P16" s="18"/>
      <c r="Q16" s="18"/>
      <c r="R16" s="18"/>
      <c r="S16" s="18"/>
      <c r="T16" s="18"/>
      <c r="U16" s="18"/>
    </row>
    <row r="17" spans="1:21" ht="13.5" customHeight="1" x14ac:dyDescent="0.2">
      <c r="A17" s="142" t="s">
        <v>582</v>
      </c>
      <c r="B17" s="72" t="s">
        <v>3091</v>
      </c>
      <c r="C17" s="115" t="s">
        <v>3092</v>
      </c>
      <c r="D17" s="173"/>
      <c r="E17" s="243"/>
      <c r="F17" s="18"/>
      <c r="G17" s="18"/>
      <c r="H17" s="18"/>
      <c r="I17" s="18"/>
      <c r="J17" s="18"/>
      <c r="K17" s="18"/>
      <c r="L17" s="18"/>
      <c r="M17" s="18"/>
      <c r="N17" s="18"/>
      <c r="O17" s="18"/>
      <c r="P17" s="18"/>
      <c r="Q17" s="18"/>
      <c r="R17" s="18"/>
      <c r="S17" s="18"/>
      <c r="T17" s="18"/>
      <c r="U17" s="18"/>
    </row>
    <row r="18" spans="1:21" ht="13.5" customHeight="1" x14ac:dyDescent="0.2">
      <c r="A18" s="142" t="s">
        <v>582</v>
      </c>
      <c r="B18" s="72" t="s">
        <v>3093</v>
      </c>
      <c r="C18" s="115" t="s">
        <v>3094</v>
      </c>
      <c r="D18" s="173"/>
      <c r="E18" s="243"/>
      <c r="F18" s="18"/>
      <c r="G18" s="18"/>
      <c r="H18" s="18"/>
      <c r="I18" s="18"/>
      <c r="J18" s="18"/>
      <c r="K18" s="18"/>
      <c r="L18" s="18"/>
      <c r="M18" s="18"/>
      <c r="N18" s="18"/>
      <c r="O18" s="18"/>
      <c r="P18" s="18"/>
      <c r="Q18" s="18"/>
      <c r="R18" s="18"/>
      <c r="S18" s="18"/>
      <c r="T18" s="18"/>
      <c r="U18" s="18"/>
    </row>
    <row r="19" spans="1:21" ht="13.5" customHeight="1" x14ac:dyDescent="0.2">
      <c r="A19" s="142" t="s">
        <v>582</v>
      </c>
      <c r="B19" s="72" t="s">
        <v>3095</v>
      </c>
      <c r="C19" s="115" t="s">
        <v>3096</v>
      </c>
      <c r="D19" s="173"/>
      <c r="E19" s="243"/>
      <c r="F19" s="18"/>
      <c r="G19" s="18"/>
      <c r="H19" s="18"/>
      <c r="I19" s="18"/>
      <c r="J19" s="18"/>
      <c r="K19" s="18"/>
      <c r="L19" s="18"/>
      <c r="M19" s="18"/>
      <c r="N19" s="18"/>
      <c r="O19" s="18"/>
      <c r="P19" s="18"/>
      <c r="Q19" s="18"/>
      <c r="R19" s="18"/>
      <c r="S19" s="18"/>
      <c r="T19" s="18"/>
      <c r="U19" s="18"/>
    </row>
    <row r="20" spans="1:21" ht="13.5" customHeight="1" x14ac:dyDescent="0.2">
      <c r="A20" s="142" t="s">
        <v>582</v>
      </c>
      <c r="B20" s="72" t="s">
        <v>3097</v>
      </c>
      <c r="C20" s="115" t="s">
        <v>3098</v>
      </c>
      <c r="D20" s="173"/>
      <c r="E20" s="243"/>
      <c r="F20" s="18"/>
      <c r="G20" s="18"/>
      <c r="H20" s="18"/>
      <c r="I20" s="18"/>
      <c r="J20" s="18"/>
      <c r="K20" s="18"/>
      <c r="L20" s="18"/>
      <c r="M20" s="18"/>
      <c r="N20" s="18"/>
      <c r="O20" s="18"/>
      <c r="P20" s="18"/>
      <c r="Q20" s="18"/>
      <c r="R20" s="18"/>
      <c r="S20" s="18"/>
      <c r="T20" s="18"/>
      <c r="U20" s="18"/>
    </row>
    <row r="21" spans="1:21" ht="13.5" customHeight="1" x14ac:dyDescent="0.2">
      <c r="A21" s="142" t="s">
        <v>582</v>
      </c>
      <c r="B21" s="72" t="s">
        <v>3099</v>
      </c>
      <c r="C21" s="115" t="s">
        <v>3100</v>
      </c>
      <c r="D21" s="175"/>
      <c r="E21" s="176"/>
      <c r="F21" s="18"/>
      <c r="G21" s="18"/>
      <c r="H21" s="18"/>
      <c r="I21" s="18"/>
      <c r="J21" s="18"/>
      <c r="K21" s="18"/>
      <c r="L21" s="18"/>
      <c r="M21" s="18"/>
      <c r="N21" s="18"/>
      <c r="O21" s="18"/>
      <c r="P21" s="18"/>
      <c r="Q21" s="18"/>
      <c r="R21" s="18"/>
      <c r="S21" s="18"/>
      <c r="T21" s="18"/>
      <c r="U21" s="18"/>
    </row>
    <row r="22" spans="1:21" ht="13.5" customHeight="1" x14ac:dyDescent="0.2">
      <c r="A22" s="142" t="s">
        <v>3101</v>
      </c>
      <c r="B22" s="72" t="s">
        <v>3102</v>
      </c>
      <c r="C22" s="115" t="s">
        <v>3101</v>
      </c>
      <c r="D22" s="47">
        <f t="shared" ref="D22:E22" si="3">D23+D30</f>
        <v>0</v>
      </c>
      <c r="E22" s="70">
        <f t="shared" si="3"/>
        <v>0</v>
      </c>
      <c r="F22" s="18"/>
      <c r="G22" s="18"/>
      <c r="H22" s="18"/>
      <c r="I22" s="18"/>
      <c r="J22" s="18"/>
      <c r="K22" s="18"/>
      <c r="L22" s="18"/>
      <c r="M22" s="18"/>
      <c r="N22" s="18"/>
      <c r="O22" s="18"/>
      <c r="P22" s="18"/>
      <c r="Q22" s="18"/>
      <c r="R22" s="18"/>
      <c r="S22" s="18"/>
      <c r="T22" s="18"/>
      <c r="U22" s="18"/>
    </row>
    <row r="23" spans="1:21" ht="13.5" customHeight="1" x14ac:dyDescent="0.2">
      <c r="A23" s="142" t="s">
        <v>582</v>
      </c>
      <c r="B23" s="72" t="s">
        <v>3103</v>
      </c>
      <c r="C23" s="115" t="s">
        <v>3104</v>
      </c>
      <c r="D23" s="47">
        <f t="shared" ref="D23:E23" si="4">SUM(D24:D29)</f>
        <v>0</v>
      </c>
      <c r="E23" s="70">
        <f t="shared" si="4"/>
        <v>0</v>
      </c>
      <c r="F23" s="18"/>
      <c r="G23" s="18"/>
      <c r="H23" s="18"/>
      <c r="I23" s="18"/>
      <c r="J23" s="18"/>
      <c r="K23" s="18"/>
      <c r="L23" s="18"/>
      <c r="M23" s="18"/>
      <c r="N23" s="18"/>
      <c r="O23" s="18"/>
      <c r="P23" s="18"/>
      <c r="Q23" s="18"/>
      <c r="R23" s="18"/>
      <c r="S23" s="18"/>
      <c r="T23" s="18"/>
      <c r="U23" s="18"/>
    </row>
    <row r="24" spans="1:21" ht="13.5" customHeight="1" x14ac:dyDescent="0.2">
      <c r="A24" s="142" t="s">
        <v>582</v>
      </c>
      <c r="B24" s="72" t="s">
        <v>3075</v>
      </c>
      <c r="C24" s="115" t="s">
        <v>3105</v>
      </c>
      <c r="D24" s="175"/>
      <c r="E24" s="176"/>
      <c r="F24" s="18"/>
      <c r="G24" s="18"/>
      <c r="H24" s="18"/>
      <c r="I24" s="18"/>
      <c r="J24" s="18"/>
      <c r="K24" s="18"/>
      <c r="L24" s="18"/>
      <c r="M24" s="18"/>
      <c r="N24" s="18"/>
      <c r="O24" s="18"/>
      <c r="P24" s="18"/>
      <c r="Q24" s="18"/>
      <c r="R24" s="18"/>
      <c r="S24" s="18"/>
      <c r="T24" s="18"/>
      <c r="U24" s="18"/>
    </row>
    <row r="25" spans="1:21" ht="13.5" customHeight="1" x14ac:dyDescent="0.2">
      <c r="A25" s="142" t="s">
        <v>582</v>
      </c>
      <c r="B25" s="72" t="s">
        <v>3077</v>
      </c>
      <c r="C25" s="115" t="s">
        <v>3106</v>
      </c>
      <c r="D25" s="175"/>
      <c r="E25" s="176"/>
      <c r="F25" s="18"/>
      <c r="G25" s="18"/>
      <c r="H25" s="18"/>
      <c r="I25" s="18"/>
      <c r="J25" s="18"/>
      <c r="K25" s="18"/>
      <c r="L25" s="18"/>
      <c r="M25" s="18"/>
      <c r="N25" s="18"/>
      <c r="O25" s="18"/>
      <c r="P25" s="18"/>
      <c r="Q25" s="18"/>
      <c r="R25" s="18"/>
      <c r="S25" s="18"/>
      <c r="T25" s="18"/>
      <c r="U25" s="18"/>
    </row>
    <row r="26" spans="1:21" ht="13.5" customHeight="1" x14ac:dyDescent="0.2">
      <c r="A26" s="142" t="s">
        <v>582</v>
      </c>
      <c r="B26" s="72" t="s">
        <v>2185</v>
      </c>
      <c r="C26" s="115" t="s">
        <v>3107</v>
      </c>
      <c r="D26" s="175"/>
      <c r="E26" s="176"/>
      <c r="F26" s="18"/>
      <c r="G26" s="18"/>
      <c r="H26" s="18"/>
      <c r="I26" s="18"/>
      <c r="J26" s="18"/>
      <c r="K26" s="18"/>
      <c r="L26" s="18"/>
      <c r="M26" s="18"/>
      <c r="N26" s="18"/>
      <c r="O26" s="18"/>
      <c r="P26" s="18"/>
      <c r="Q26" s="18"/>
      <c r="R26" s="18"/>
      <c r="S26" s="18"/>
      <c r="T26" s="18"/>
      <c r="U26" s="18"/>
    </row>
    <row r="27" spans="1:21" ht="13.5" customHeight="1" x14ac:dyDescent="0.2">
      <c r="A27" s="142" t="s">
        <v>582</v>
      </c>
      <c r="B27" s="72" t="s">
        <v>352</v>
      </c>
      <c r="C27" s="115" t="s">
        <v>3108</v>
      </c>
      <c r="D27" s="173"/>
      <c r="E27" s="243"/>
      <c r="F27" s="18"/>
      <c r="G27" s="18"/>
      <c r="H27" s="18"/>
      <c r="I27" s="18"/>
      <c r="J27" s="18"/>
      <c r="K27" s="18"/>
      <c r="L27" s="18"/>
      <c r="M27" s="18"/>
      <c r="N27" s="18"/>
      <c r="O27" s="18"/>
      <c r="P27" s="18"/>
      <c r="Q27" s="18"/>
      <c r="R27" s="18"/>
      <c r="S27" s="18"/>
      <c r="T27" s="18"/>
      <c r="U27" s="18"/>
    </row>
    <row r="28" spans="1:21" ht="13.5" customHeight="1" x14ac:dyDescent="0.2">
      <c r="A28" s="142" t="s">
        <v>582</v>
      </c>
      <c r="B28" s="72" t="s">
        <v>3081</v>
      </c>
      <c r="C28" s="115" t="s">
        <v>3109</v>
      </c>
      <c r="D28" s="175"/>
      <c r="E28" s="176"/>
      <c r="F28" s="18"/>
      <c r="G28" s="18"/>
      <c r="H28" s="18"/>
      <c r="I28" s="18"/>
      <c r="J28" s="18"/>
      <c r="K28" s="18"/>
      <c r="L28" s="18"/>
      <c r="M28" s="18"/>
      <c r="N28" s="18"/>
      <c r="O28" s="18"/>
      <c r="P28" s="18"/>
      <c r="Q28" s="18"/>
      <c r="R28" s="18"/>
      <c r="S28" s="18"/>
      <c r="T28" s="18"/>
      <c r="U28" s="18"/>
    </row>
    <row r="29" spans="1:21" ht="13.5" customHeight="1" x14ac:dyDescent="0.2">
      <c r="A29" s="142" t="s">
        <v>582</v>
      </c>
      <c r="B29" s="72" t="s">
        <v>3083</v>
      </c>
      <c r="C29" s="115" t="s">
        <v>3110</v>
      </c>
      <c r="D29" s="175"/>
      <c r="E29" s="176"/>
      <c r="F29" s="18"/>
      <c r="G29" s="18"/>
      <c r="H29" s="18"/>
      <c r="I29" s="18"/>
      <c r="J29" s="18"/>
      <c r="K29" s="18"/>
      <c r="L29" s="18"/>
      <c r="M29" s="18"/>
      <c r="N29" s="18"/>
      <c r="O29" s="18"/>
      <c r="P29" s="18"/>
      <c r="Q29" s="18"/>
      <c r="R29" s="18"/>
      <c r="S29" s="18"/>
      <c r="T29" s="18"/>
      <c r="U29" s="18"/>
    </row>
    <row r="30" spans="1:21" ht="13.5" customHeight="1" x14ac:dyDescent="0.2">
      <c r="A30" s="142" t="s">
        <v>582</v>
      </c>
      <c r="B30" s="72" t="s">
        <v>3111</v>
      </c>
      <c r="C30" s="115" t="s">
        <v>3112</v>
      </c>
      <c r="D30" s="47">
        <f>SUM(D31:D37)</f>
        <v>0</v>
      </c>
      <c r="E30" s="70">
        <f>SUM(E31:E37)</f>
        <v>0</v>
      </c>
      <c r="F30" s="18"/>
      <c r="G30" s="18"/>
      <c r="H30" s="18"/>
      <c r="I30" s="18"/>
      <c r="J30" s="18"/>
      <c r="K30" s="18"/>
      <c r="L30" s="18"/>
      <c r="M30" s="18"/>
      <c r="N30" s="18"/>
      <c r="O30" s="18"/>
      <c r="P30" s="18"/>
      <c r="Q30" s="18"/>
      <c r="R30" s="18"/>
      <c r="S30" s="18"/>
      <c r="T30" s="18"/>
      <c r="U30" s="18"/>
    </row>
    <row r="31" spans="1:21" ht="13.5" customHeight="1" x14ac:dyDescent="0.2">
      <c r="A31" s="142" t="s">
        <v>582</v>
      </c>
      <c r="B31" s="72" t="s">
        <v>3087</v>
      </c>
      <c r="C31" s="115" t="s">
        <v>3113</v>
      </c>
      <c r="D31" s="175"/>
      <c r="E31" s="176"/>
      <c r="F31" s="18"/>
      <c r="G31" s="18"/>
      <c r="H31" s="18"/>
      <c r="I31" s="18"/>
      <c r="J31" s="18"/>
      <c r="K31" s="18"/>
      <c r="L31" s="18"/>
      <c r="M31" s="18"/>
      <c r="N31" s="18"/>
      <c r="O31" s="18"/>
      <c r="P31" s="18"/>
      <c r="Q31" s="18"/>
      <c r="R31" s="18"/>
      <c r="S31" s="18"/>
      <c r="T31" s="18"/>
      <c r="U31" s="18"/>
    </row>
    <row r="32" spans="1:21" ht="24" x14ac:dyDescent="0.2">
      <c r="A32" s="142" t="s">
        <v>582</v>
      </c>
      <c r="B32" s="72" t="s">
        <v>3089</v>
      </c>
      <c r="C32" s="115" t="s">
        <v>3114</v>
      </c>
      <c r="D32" s="173"/>
      <c r="E32" s="243"/>
      <c r="F32" s="18"/>
      <c r="G32" s="18"/>
      <c r="H32" s="18"/>
      <c r="I32" s="18"/>
      <c r="J32" s="18"/>
      <c r="K32" s="18"/>
      <c r="L32" s="18"/>
      <c r="M32" s="18"/>
      <c r="N32" s="18"/>
      <c r="O32" s="18"/>
      <c r="P32" s="18"/>
      <c r="Q32" s="18"/>
      <c r="R32" s="18"/>
      <c r="S32" s="18"/>
      <c r="T32" s="18"/>
      <c r="U32" s="18"/>
    </row>
    <row r="33" spans="1:21" ht="13.5" customHeight="1" x14ac:dyDescent="0.2">
      <c r="A33" s="142" t="s">
        <v>582</v>
      </c>
      <c r="B33" s="72" t="s">
        <v>3091</v>
      </c>
      <c r="C33" s="115" t="s">
        <v>3115</v>
      </c>
      <c r="D33" s="173"/>
      <c r="E33" s="243"/>
      <c r="F33" s="18"/>
      <c r="G33" s="18"/>
      <c r="H33" s="18"/>
      <c r="I33" s="18"/>
      <c r="J33" s="18"/>
      <c r="K33" s="18"/>
      <c r="L33" s="18"/>
      <c r="M33" s="18"/>
      <c r="N33" s="18"/>
      <c r="O33" s="18"/>
      <c r="P33" s="18"/>
      <c r="Q33" s="18"/>
      <c r="R33" s="18"/>
      <c r="S33" s="18"/>
      <c r="T33" s="18"/>
      <c r="U33" s="18"/>
    </row>
    <row r="34" spans="1:21" ht="13.5" customHeight="1" x14ac:dyDescent="0.2">
      <c r="A34" s="142" t="s">
        <v>582</v>
      </c>
      <c r="B34" s="72" t="s">
        <v>3093</v>
      </c>
      <c r="C34" s="115" t="s">
        <v>3116</v>
      </c>
      <c r="D34" s="173"/>
      <c r="E34" s="243"/>
      <c r="F34" s="18"/>
      <c r="G34" s="18"/>
      <c r="H34" s="18"/>
      <c r="I34" s="18"/>
      <c r="J34" s="18"/>
      <c r="K34" s="18"/>
      <c r="L34" s="18"/>
      <c r="M34" s="18"/>
      <c r="N34" s="18"/>
      <c r="O34" s="18"/>
      <c r="P34" s="18"/>
      <c r="Q34" s="18"/>
      <c r="R34" s="18"/>
      <c r="S34" s="18"/>
      <c r="T34" s="18"/>
      <c r="U34" s="18"/>
    </row>
    <row r="35" spans="1:21" ht="13.5" customHeight="1" x14ac:dyDescent="0.2">
      <c r="A35" s="142" t="s">
        <v>582</v>
      </c>
      <c r="B35" s="72" t="s">
        <v>3095</v>
      </c>
      <c r="C35" s="115" t="s">
        <v>3117</v>
      </c>
      <c r="D35" s="173"/>
      <c r="E35" s="243"/>
      <c r="F35" s="18"/>
      <c r="G35" s="18"/>
      <c r="H35" s="18"/>
      <c r="I35" s="18"/>
      <c r="J35" s="18"/>
      <c r="K35" s="18"/>
      <c r="L35" s="18"/>
      <c r="M35" s="18"/>
      <c r="N35" s="18"/>
      <c r="O35" s="18"/>
      <c r="P35" s="18"/>
      <c r="Q35" s="18"/>
      <c r="R35" s="18"/>
      <c r="S35" s="18"/>
      <c r="T35" s="18"/>
      <c r="U35" s="18"/>
    </row>
    <row r="36" spans="1:21" ht="13.5" customHeight="1" x14ac:dyDescent="0.2">
      <c r="A36" s="142" t="s">
        <v>582</v>
      </c>
      <c r="B36" s="72" t="s">
        <v>3097</v>
      </c>
      <c r="C36" s="115" t="s">
        <v>3118</v>
      </c>
      <c r="D36" s="173"/>
      <c r="E36" s="243"/>
      <c r="F36" s="18"/>
      <c r="G36" s="18"/>
      <c r="H36" s="18"/>
      <c r="I36" s="18"/>
      <c r="J36" s="18"/>
      <c r="K36" s="18"/>
      <c r="L36" s="18"/>
      <c r="M36" s="18"/>
      <c r="N36" s="18"/>
      <c r="O36" s="18"/>
      <c r="P36" s="18"/>
      <c r="Q36" s="18"/>
      <c r="R36" s="18"/>
      <c r="S36" s="18"/>
      <c r="T36" s="18"/>
      <c r="U36" s="18"/>
    </row>
    <row r="37" spans="1:21" ht="13.5" customHeight="1" x14ac:dyDescent="0.2">
      <c r="A37" s="142" t="s">
        <v>582</v>
      </c>
      <c r="B37" s="72" t="s">
        <v>3099</v>
      </c>
      <c r="C37" s="115" t="s">
        <v>3119</v>
      </c>
      <c r="D37" s="175"/>
      <c r="E37" s="176"/>
      <c r="F37" s="18"/>
      <c r="G37" s="18"/>
      <c r="H37" s="18"/>
      <c r="I37" s="18"/>
      <c r="J37" s="18"/>
      <c r="K37" s="18"/>
      <c r="L37" s="18"/>
      <c r="M37" s="18"/>
      <c r="N37" s="18"/>
      <c r="O37" s="18"/>
      <c r="P37" s="18"/>
      <c r="Q37" s="18"/>
      <c r="R37" s="18"/>
      <c r="S37" s="18"/>
      <c r="T37" s="18"/>
      <c r="U37" s="18"/>
    </row>
    <row r="38" spans="1:21" ht="13.5" customHeight="1" x14ac:dyDescent="0.2">
      <c r="A38" s="142" t="s">
        <v>3120</v>
      </c>
      <c r="B38" s="72" t="s">
        <v>3121</v>
      </c>
      <c r="C38" s="115" t="s">
        <v>3120</v>
      </c>
      <c r="D38" s="47">
        <f>D39+D44</f>
        <v>0</v>
      </c>
      <c r="E38" s="70">
        <f>E39+E44</f>
        <v>0</v>
      </c>
      <c r="F38" s="18"/>
      <c r="G38" s="18"/>
      <c r="H38" s="18"/>
      <c r="I38" s="18"/>
      <c r="J38" s="18"/>
      <c r="K38" s="18"/>
      <c r="L38" s="18"/>
      <c r="M38" s="18"/>
      <c r="N38" s="18"/>
      <c r="O38" s="18"/>
      <c r="P38" s="18"/>
      <c r="Q38" s="18"/>
      <c r="R38" s="18"/>
      <c r="S38" s="18"/>
      <c r="T38" s="18"/>
      <c r="U38" s="18"/>
    </row>
    <row r="39" spans="1:21" ht="13.5" customHeight="1" x14ac:dyDescent="0.2">
      <c r="A39" s="142" t="s">
        <v>3122</v>
      </c>
      <c r="B39" s="72" t="s">
        <v>3123</v>
      </c>
      <c r="C39" s="115" t="s">
        <v>3122</v>
      </c>
      <c r="D39" s="47">
        <f t="shared" ref="D39:E39" si="5">SUM(D40:D43)</f>
        <v>0</v>
      </c>
      <c r="E39" s="70">
        <f t="shared" si="5"/>
        <v>0</v>
      </c>
      <c r="F39" s="18"/>
      <c r="G39" s="18"/>
      <c r="H39" s="18"/>
      <c r="I39" s="18"/>
      <c r="J39" s="18"/>
      <c r="K39" s="18"/>
      <c r="L39" s="18"/>
      <c r="M39" s="18"/>
      <c r="N39" s="18"/>
      <c r="O39" s="18"/>
      <c r="P39" s="18"/>
      <c r="Q39" s="18"/>
      <c r="R39" s="18"/>
      <c r="S39" s="18"/>
      <c r="T39" s="18"/>
      <c r="U39" s="18"/>
    </row>
    <row r="40" spans="1:21" ht="13.5" customHeight="1" x14ac:dyDescent="0.2">
      <c r="A40" s="142" t="s">
        <v>582</v>
      </c>
      <c r="B40" s="72" t="s">
        <v>3124</v>
      </c>
      <c r="C40" s="115" t="s">
        <v>3125</v>
      </c>
      <c r="D40" s="175"/>
      <c r="E40" s="176"/>
      <c r="F40" s="18"/>
      <c r="G40" s="18"/>
      <c r="H40" s="18"/>
      <c r="I40" s="18"/>
      <c r="J40" s="18"/>
      <c r="K40" s="18"/>
      <c r="L40" s="18"/>
      <c r="M40" s="18"/>
      <c r="N40" s="18"/>
      <c r="O40" s="18"/>
      <c r="P40" s="18"/>
      <c r="Q40" s="18"/>
      <c r="R40" s="18"/>
      <c r="S40" s="18"/>
      <c r="T40" s="18"/>
      <c r="U40" s="18"/>
    </row>
    <row r="41" spans="1:21" ht="13.5" customHeight="1" x14ac:dyDescent="0.2">
      <c r="A41" s="142" t="s">
        <v>582</v>
      </c>
      <c r="B41" s="72" t="s">
        <v>3126</v>
      </c>
      <c r="C41" s="115" t="s">
        <v>3127</v>
      </c>
      <c r="D41" s="175"/>
      <c r="E41" s="176"/>
      <c r="F41" s="18"/>
      <c r="G41" s="18"/>
      <c r="H41" s="18"/>
      <c r="I41" s="18"/>
      <c r="J41" s="18"/>
      <c r="K41" s="18"/>
      <c r="L41" s="18"/>
      <c r="M41" s="18"/>
      <c r="N41" s="18"/>
      <c r="O41" s="18"/>
      <c r="P41" s="18"/>
      <c r="Q41" s="18"/>
      <c r="R41" s="18"/>
      <c r="S41" s="18"/>
      <c r="T41" s="18"/>
      <c r="U41" s="18"/>
    </row>
    <row r="42" spans="1:21" ht="13.5" customHeight="1" x14ac:dyDescent="0.2">
      <c r="A42" s="142" t="s">
        <v>582</v>
      </c>
      <c r="B42" s="72" t="s">
        <v>3128</v>
      </c>
      <c r="C42" s="115" t="s">
        <v>3129</v>
      </c>
      <c r="D42" s="173"/>
      <c r="E42" s="243"/>
      <c r="F42" s="18"/>
      <c r="G42" s="18"/>
      <c r="H42" s="18"/>
      <c r="I42" s="18"/>
      <c r="J42" s="18"/>
      <c r="K42" s="18"/>
      <c r="L42" s="18"/>
      <c r="M42" s="18"/>
      <c r="N42" s="18"/>
      <c r="O42" s="18"/>
      <c r="P42" s="18"/>
      <c r="Q42" s="18"/>
      <c r="R42" s="18"/>
      <c r="S42" s="18"/>
      <c r="T42" s="18"/>
      <c r="U42" s="18"/>
    </row>
    <row r="43" spans="1:21" ht="13.5" customHeight="1" x14ac:dyDescent="0.2">
      <c r="A43" s="142" t="s">
        <v>582</v>
      </c>
      <c r="B43" s="72" t="s">
        <v>3130</v>
      </c>
      <c r="C43" s="115" t="s">
        <v>3131</v>
      </c>
      <c r="D43" s="175"/>
      <c r="E43" s="176"/>
      <c r="F43" s="18"/>
      <c r="G43" s="18"/>
      <c r="H43" s="18"/>
      <c r="I43" s="18"/>
      <c r="J43" s="18"/>
      <c r="K43" s="18"/>
      <c r="L43" s="18"/>
      <c r="M43" s="18"/>
      <c r="N43" s="18"/>
      <c r="O43" s="18"/>
      <c r="P43" s="18"/>
      <c r="Q43" s="18"/>
      <c r="R43" s="18"/>
      <c r="S43" s="18"/>
      <c r="T43" s="18"/>
      <c r="U43" s="18"/>
    </row>
    <row r="44" spans="1:21" ht="13.5" customHeight="1" x14ac:dyDescent="0.2">
      <c r="A44" s="142" t="s">
        <v>3132</v>
      </c>
      <c r="B44" s="72" t="s">
        <v>3133</v>
      </c>
      <c r="C44" s="115" t="s">
        <v>3132</v>
      </c>
      <c r="D44" s="47">
        <f t="shared" ref="D44:E44" si="6">SUM(D45:D48)</f>
        <v>0</v>
      </c>
      <c r="E44" s="70">
        <f t="shared" si="6"/>
        <v>0</v>
      </c>
      <c r="F44" s="18"/>
      <c r="G44" s="18"/>
      <c r="H44" s="18"/>
      <c r="I44" s="18"/>
      <c r="J44" s="18"/>
      <c r="K44" s="18"/>
      <c r="L44" s="18"/>
      <c r="M44" s="18"/>
      <c r="N44" s="18"/>
      <c r="O44" s="18"/>
      <c r="P44" s="18"/>
      <c r="Q44" s="18"/>
      <c r="R44" s="18"/>
      <c r="S44" s="18"/>
      <c r="T44" s="18"/>
      <c r="U44" s="18"/>
    </row>
    <row r="45" spans="1:21" ht="13.5" customHeight="1" x14ac:dyDescent="0.2">
      <c r="A45" s="142" t="s">
        <v>582</v>
      </c>
      <c r="B45" s="72" t="s">
        <v>3124</v>
      </c>
      <c r="C45" s="115" t="s">
        <v>3134</v>
      </c>
      <c r="D45" s="175"/>
      <c r="E45" s="176"/>
      <c r="F45" s="18"/>
      <c r="G45" s="18"/>
      <c r="H45" s="18"/>
      <c r="I45" s="18"/>
      <c r="J45" s="18"/>
      <c r="K45" s="18"/>
      <c r="L45" s="18"/>
      <c r="M45" s="18"/>
      <c r="N45" s="18"/>
      <c r="O45" s="18"/>
      <c r="P45" s="18"/>
      <c r="Q45" s="18"/>
      <c r="R45" s="18"/>
      <c r="S45" s="18"/>
      <c r="T45" s="18"/>
      <c r="U45" s="18"/>
    </row>
    <row r="46" spans="1:21" ht="13.5" customHeight="1" x14ac:dyDescent="0.2">
      <c r="A46" s="142" t="s">
        <v>582</v>
      </c>
      <c r="B46" s="72" t="s">
        <v>3126</v>
      </c>
      <c r="C46" s="115" t="s">
        <v>3135</v>
      </c>
      <c r="D46" s="175"/>
      <c r="E46" s="176"/>
      <c r="F46" s="18"/>
      <c r="G46" s="18"/>
      <c r="H46" s="18"/>
      <c r="I46" s="18"/>
      <c r="J46" s="18"/>
      <c r="K46" s="18"/>
      <c r="L46" s="18"/>
      <c r="M46" s="18"/>
      <c r="N46" s="18"/>
      <c r="O46" s="18"/>
      <c r="P46" s="18"/>
      <c r="Q46" s="18"/>
      <c r="R46" s="18"/>
      <c r="S46" s="18"/>
      <c r="T46" s="18"/>
      <c r="U46" s="18"/>
    </row>
    <row r="47" spans="1:21" ht="13.5" customHeight="1" x14ac:dyDescent="0.2">
      <c r="A47" s="142" t="s">
        <v>582</v>
      </c>
      <c r="B47" s="72" t="s">
        <v>3128</v>
      </c>
      <c r="C47" s="115" t="s">
        <v>3136</v>
      </c>
      <c r="D47" s="173"/>
      <c r="E47" s="243"/>
      <c r="F47" s="18"/>
      <c r="G47" s="18"/>
      <c r="H47" s="18"/>
      <c r="I47" s="18"/>
      <c r="J47" s="18"/>
      <c r="K47" s="18"/>
      <c r="L47" s="18"/>
      <c r="M47" s="18"/>
      <c r="N47" s="18"/>
      <c r="O47" s="18"/>
      <c r="P47" s="18"/>
      <c r="Q47" s="18"/>
      <c r="R47" s="18"/>
      <c r="S47" s="18"/>
      <c r="T47" s="18"/>
      <c r="U47" s="18"/>
    </row>
    <row r="48" spans="1:21" ht="13.5" customHeight="1" x14ac:dyDescent="0.2">
      <c r="A48" s="143"/>
      <c r="B48" s="73" t="s">
        <v>3130</v>
      </c>
      <c r="C48" s="221" t="s">
        <v>3137</v>
      </c>
      <c r="D48" s="177"/>
      <c r="E48" s="178"/>
      <c r="F48" s="18"/>
      <c r="G48" s="18"/>
      <c r="H48" s="18"/>
      <c r="I48" s="18"/>
      <c r="J48" s="18"/>
      <c r="K48" s="18"/>
      <c r="L48" s="18"/>
      <c r="M48" s="18"/>
      <c r="N48" s="18"/>
      <c r="O48" s="18"/>
      <c r="P48" s="18"/>
      <c r="Q48" s="18"/>
      <c r="R48" s="18"/>
      <c r="S48" s="18"/>
      <c r="T48" s="18"/>
      <c r="U48" s="18"/>
    </row>
    <row r="49" spans="1:21" ht="12" customHeight="1" x14ac:dyDescent="0.2">
      <c r="A49" s="135"/>
      <c r="B49" s="130"/>
      <c r="C49" s="125"/>
      <c r="D49" s="18"/>
      <c r="E49" s="18"/>
      <c r="F49" s="18"/>
      <c r="G49" s="18"/>
      <c r="H49" s="18"/>
      <c r="I49" s="18"/>
      <c r="J49" s="18"/>
      <c r="K49" s="18"/>
      <c r="L49" s="18"/>
      <c r="M49" s="18"/>
      <c r="N49" s="18"/>
      <c r="O49" s="18"/>
      <c r="P49" s="18"/>
      <c r="Q49" s="18"/>
      <c r="R49" s="18"/>
      <c r="S49" s="18"/>
      <c r="T49" s="18"/>
      <c r="U49" s="18"/>
    </row>
    <row r="50" spans="1:21" ht="12" customHeight="1" x14ac:dyDescent="0.2">
      <c r="A50" s="135"/>
      <c r="B50" s="130"/>
      <c r="C50" s="125"/>
      <c r="D50" s="18"/>
      <c r="E50" s="18"/>
      <c r="F50" s="18"/>
      <c r="G50" s="18"/>
      <c r="H50" s="18"/>
      <c r="I50" s="18"/>
      <c r="J50" s="18"/>
      <c r="K50" s="18"/>
      <c r="L50" s="18"/>
      <c r="M50" s="18"/>
      <c r="N50" s="18"/>
      <c r="O50" s="18"/>
      <c r="P50" s="18"/>
      <c r="Q50" s="18"/>
      <c r="R50" s="18"/>
      <c r="S50" s="18"/>
      <c r="T50" s="18"/>
      <c r="U50" s="18"/>
    </row>
    <row r="51" spans="1:21" ht="12" customHeight="1" x14ac:dyDescent="0.2">
      <c r="A51" s="134"/>
      <c r="B51" s="131"/>
      <c r="C51" s="126"/>
      <c r="D51" s="301"/>
      <c r="E51" s="300"/>
      <c r="F51" s="20"/>
      <c r="G51" s="20"/>
      <c r="H51" s="20"/>
      <c r="I51" s="20"/>
      <c r="J51" s="20"/>
      <c r="K51" s="20"/>
      <c r="L51" s="20"/>
      <c r="M51" s="20"/>
      <c r="N51" s="20"/>
      <c r="O51" s="20"/>
      <c r="P51" s="20"/>
      <c r="Q51" s="20"/>
      <c r="R51" s="20"/>
      <c r="S51" s="20"/>
      <c r="T51" s="20"/>
      <c r="U51" s="20"/>
    </row>
    <row r="52" spans="1:21" ht="12" customHeight="1" x14ac:dyDescent="0.2">
      <c r="A52" s="134"/>
      <c r="B52" s="131"/>
      <c r="C52" s="126"/>
      <c r="D52" s="20"/>
      <c r="E52" s="20"/>
      <c r="F52" s="20"/>
      <c r="G52" s="20"/>
      <c r="H52" s="20"/>
      <c r="I52" s="20"/>
      <c r="J52" s="20"/>
      <c r="K52" s="20"/>
      <c r="L52" s="20"/>
      <c r="M52" s="20"/>
      <c r="N52" s="20"/>
      <c r="O52" s="20"/>
      <c r="P52" s="20"/>
      <c r="Q52" s="20"/>
      <c r="R52" s="20"/>
      <c r="S52" s="20"/>
      <c r="T52" s="20"/>
      <c r="U52" s="20"/>
    </row>
    <row r="53" spans="1:21" ht="12" customHeight="1" x14ac:dyDescent="0.2">
      <c r="A53" s="134"/>
      <c r="B53" s="131"/>
      <c r="C53" s="126"/>
      <c r="D53" s="20"/>
      <c r="E53" s="20"/>
      <c r="F53" s="20"/>
      <c r="G53" s="20"/>
      <c r="H53" s="20"/>
      <c r="I53" s="20"/>
      <c r="J53" s="20"/>
      <c r="K53" s="20"/>
      <c r="L53" s="20"/>
      <c r="M53" s="20"/>
      <c r="N53" s="20"/>
      <c r="O53" s="20"/>
      <c r="P53" s="20"/>
      <c r="Q53" s="20"/>
      <c r="R53" s="20"/>
      <c r="S53" s="20"/>
      <c r="T53" s="20"/>
      <c r="U53" s="20"/>
    </row>
    <row r="54" spans="1:21" ht="12" customHeight="1" x14ac:dyDescent="0.2">
      <c r="A54" s="134"/>
      <c r="B54" s="131"/>
      <c r="C54" s="126"/>
      <c r="D54" s="20"/>
      <c r="E54" s="20"/>
      <c r="F54" s="20"/>
      <c r="G54" s="20"/>
      <c r="H54" s="20"/>
      <c r="I54" s="20"/>
      <c r="J54" s="20"/>
      <c r="K54" s="20"/>
      <c r="L54" s="20"/>
      <c r="M54" s="20"/>
      <c r="N54" s="20"/>
      <c r="O54" s="20"/>
      <c r="P54" s="20"/>
      <c r="Q54" s="20"/>
      <c r="R54" s="20"/>
      <c r="S54" s="20"/>
      <c r="T54" s="20"/>
      <c r="U54" s="20"/>
    </row>
    <row r="55" spans="1:21" ht="12" customHeight="1" x14ac:dyDescent="0.2">
      <c r="A55" s="135"/>
      <c r="B55" s="130"/>
      <c r="C55" s="125"/>
      <c r="D55" s="18"/>
      <c r="E55" s="18"/>
      <c r="F55" s="18"/>
      <c r="G55" s="18"/>
      <c r="H55" s="18"/>
      <c r="I55" s="18"/>
      <c r="J55" s="18"/>
      <c r="K55" s="18"/>
      <c r="L55" s="18"/>
      <c r="M55" s="18"/>
      <c r="N55" s="18"/>
      <c r="O55" s="18"/>
      <c r="P55" s="18"/>
      <c r="Q55" s="18"/>
      <c r="R55" s="18"/>
      <c r="S55" s="18"/>
      <c r="T55" s="18"/>
      <c r="U55" s="18"/>
    </row>
    <row r="56" spans="1:21" ht="12" customHeight="1" x14ac:dyDescent="0.2">
      <c r="A56" s="135"/>
      <c r="B56" s="130"/>
      <c r="C56" s="125"/>
      <c r="D56" s="18"/>
      <c r="E56" s="18"/>
      <c r="F56" s="18"/>
      <c r="G56" s="18"/>
      <c r="H56" s="18"/>
      <c r="I56" s="18"/>
      <c r="J56" s="18"/>
      <c r="K56" s="18"/>
      <c r="L56" s="18"/>
      <c r="M56" s="18"/>
      <c r="N56" s="18"/>
      <c r="O56" s="18"/>
      <c r="P56" s="18"/>
      <c r="Q56" s="18"/>
      <c r="R56" s="18"/>
      <c r="S56" s="18"/>
      <c r="T56" s="18"/>
      <c r="U56" s="18"/>
    </row>
    <row r="57" spans="1:21" ht="12" customHeight="1" x14ac:dyDescent="0.2">
      <c r="A57" s="135"/>
      <c r="B57" s="130"/>
      <c r="C57" s="125"/>
      <c r="D57" s="18"/>
      <c r="E57" s="18"/>
      <c r="F57" s="18"/>
      <c r="G57" s="18"/>
      <c r="H57" s="18"/>
      <c r="I57" s="18"/>
      <c r="J57" s="18"/>
      <c r="K57" s="18"/>
      <c r="L57" s="18"/>
      <c r="M57" s="18"/>
      <c r="N57" s="18"/>
      <c r="O57" s="18"/>
      <c r="P57" s="18"/>
      <c r="Q57" s="18"/>
      <c r="R57" s="18"/>
      <c r="S57" s="18"/>
      <c r="T57" s="18"/>
      <c r="U57" s="18"/>
    </row>
    <row r="58" spans="1:21" ht="12" customHeight="1" x14ac:dyDescent="0.2">
      <c r="A58" s="135"/>
      <c r="B58" s="130"/>
      <c r="C58" s="125"/>
      <c r="D58" s="18"/>
      <c r="E58" s="18"/>
      <c r="F58" s="18"/>
      <c r="G58" s="18"/>
      <c r="H58" s="18"/>
      <c r="I58" s="18"/>
      <c r="J58" s="18"/>
      <c r="K58" s="18"/>
      <c r="L58" s="18"/>
      <c r="M58" s="18"/>
      <c r="N58" s="18"/>
      <c r="O58" s="18"/>
      <c r="P58" s="18"/>
      <c r="Q58" s="18"/>
      <c r="R58" s="18"/>
      <c r="S58" s="18"/>
      <c r="T58" s="18"/>
      <c r="U58" s="18"/>
    </row>
    <row r="59" spans="1:21" ht="12" customHeight="1" x14ac:dyDescent="0.2">
      <c r="A59" s="135"/>
      <c r="B59" s="130"/>
      <c r="C59" s="125"/>
      <c r="D59" s="18"/>
      <c r="E59" s="18"/>
      <c r="F59" s="18"/>
      <c r="G59" s="18"/>
      <c r="H59" s="18"/>
      <c r="I59" s="18"/>
      <c r="J59" s="18"/>
      <c r="K59" s="18"/>
      <c r="L59" s="18"/>
      <c r="M59" s="18"/>
      <c r="N59" s="18"/>
      <c r="O59" s="18"/>
      <c r="P59" s="18"/>
      <c r="Q59" s="18"/>
      <c r="R59" s="18"/>
      <c r="S59" s="18"/>
      <c r="T59" s="18"/>
      <c r="U59" s="18"/>
    </row>
    <row r="60" spans="1:21" ht="12" customHeight="1" x14ac:dyDescent="0.2">
      <c r="A60" s="135"/>
      <c r="B60" s="130"/>
      <c r="C60" s="125"/>
      <c r="D60" s="18"/>
      <c r="E60" s="18"/>
      <c r="F60" s="18"/>
      <c r="G60" s="18"/>
      <c r="H60" s="18"/>
      <c r="I60" s="18"/>
      <c r="J60" s="18"/>
      <c r="K60" s="18"/>
      <c r="L60" s="18"/>
      <c r="M60" s="18"/>
      <c r="N60" s="18"/>
      <c r="O60" s="18"/>
      <c r="P60" s="18"/>
      <c r="Q60" s="18"/>
      <c r="R60" s="18"/>
      <c r="S60" s="18"/>
      <c r="T60" s="18"/>
      <c r="U60" s="18"/>
    </row>
    <row r="61" spans="1:21" ht="12" customHeight="1" x14ac:dyDescent="0.2">
      <c r="A61" s="135"/>
      <c r="B61" s="130"/>
      <c r="C61" s="125"/>
      <c r="D61" s="18"/>
      <c r="E61" s="18"/>
      <c r="F61" s="18"/>
      <c r="G61" s="18"/>
      <c r="H61" s="18"/>
      <c r="I61" s="18"/>
      <c r="J61" s="18"/>
      <c r="K61" s="18"/>
      <c r="L61" s="18"/>
      <c r="M61" s="18"/>
      <c r="N61" s="18"/>
      <c r="O61" s="18"/>
      <c r="P61" s="18"/>
      <c r="Q61" s="18"/>
      <c r="R61" s="18"/>
      <c r="S61" s="18"/>
      <c r="T61" s="18"/>
      <c r="U61" s="18"/>
    </row>
    <row r="62" spans="1:21" ht="12" customHeight="1" x14ac:dyDescent="0.2">
      <c r="A62" s="135"/>
      <c r="B62" s="130"/>
      <c r="C62" s="125"/>
      <c r="D62" s="18"/>
      <c r="E62" s="18"/>
      <c r="F62" s="18"/>
      <c r="G62" s="18"/>
      <c r="H62" s="18"/>
      <c r="I62" s="18"/>
      <c r="J62" s="18"/>
      <c r="K62" s="18"/>
      <c r="L62" s="18"/>
      <c r="M62" s="18"/>
      <c r="N62" s="18"/>
      <c r="O62" s="18"/>
      <c r="P62" s="18"/>
      <c r="Q62" s="18"/>
      <c r="R62" s="18"/>
      <c r="S62" s="18"/>
      <c r="T62" s="18"/>
      <c r="U62" s="18"/>
    </row>
    <row r="63" spans="1:21" ht="12" customHeight="1" x14ac:dyDescent="0.2">
      <c r="A63" s="135"/>
      <c r="B63" s="130"/>
      <c r="C63" s="125"/>
      <c r="D63" s="18"/>
      <c r="E63" s="18"/>
      <c r="F63" s="18"/>
      <c r="G63" s="18"/>
      <c r="H63" s="18"/>
      <c r="I63" s="18"/>
      <c r="J63" s="18"/>
      <c r="K63" s="18"/>
      <c r="L63" s="18"/>
      <c r="M63" s="18"/>
      <c r="N63" s="18"/>
      <c r="O63" s="18"/>
      <c r="P63" s="18"/>
      <c r="Q63" s="18"/>
      <c r="R63" s="18"/>
      <c r="S63" s="18"/>
      <c r="T63" s="18"/>
      <c r="U63" s="18"/>
    </row>
    <row r="64" spans="1:21" ht="12" customHeight="1" x14ac:dyDescent="0.2">
      <c r="A64" s="135"/>
      <c r="B64" s="130"/>
      <c r="C64" s="125"/>
      <c r="D64" s="18"/>
      <c r="E64" s="18"/>
      <c r="F64" s="18"/>
      <c r="G64" s="18"/>
      <c r="H64" s="18"/>
      <c r="I64" s="18"/>
      <c r="J64" s="18"/>
      <c r="K64" s="18"/>
      <c r="L64" s="18"/>
      <c r="M64" s="18"/>
      <c r="N64" s="18"/>
      <c r="O64" s="18"/>
      <c r="P64" s="18"/>
      <c r="Q64" s="18"/>
      <c r="R64" s="18"/>
      <c r="S64" s="18"/>
      <c r="T64" s="18"/>
      <c r="U64" s="18"/>
    </row>
    <row r="65" spans="1:21" ht="12" customHeight="1" x14ac:dyDescent="0.2">
      <c r="A65" s="135"/>
      <c r="B65" s="130"/>
      <c r="C65" s="125"/>
      <c r="D65" s="18"/>
      <c r="E65" s="18"/>
      <c r="F65" s="18"/>
      <c r="G65" s="18"/>
      <c r="H65" s="18"/>
      <c r="I65" s="18"/>
      <c r="J65" s="18"/>
      <c r="K65" s="18"/>
      <c r="L65" s="18"/>
      <c r="M65" s="18"/>
      <c r="N65" s="18"/>
      <c r="O65" s="18"/>
      <c r="P65" s="18"/>
      <c r="Q65" s="18"/>
      <c r="R65" s="18"/>
      <c r="S65" s="18"/>
      <c r="T65" s="18"/>
      <c r="U65" s="18"/>
    </row>
    <row r="66" spans="1:21" ht="12" customHeight="1" x14ac:dyDescent="0.2">
      <c r="A66" s="135"/>
      <c r="B66" s="130"/>
      <c r="C66" s="125"/>
      <c r="D66" s="18"/>
      <c r="E66" s="18"/>
      <c r="F66" s="18"/>
      <c r="G66" s="18"/>
      <c r="H66" s="18"/>
      <c r="I66" s="18"/>
      <c r="J66" s="18"/>
      <c r="K66" s="18"/>
      <c r="L66" s="18"/>
      <c r="M66" s="18"/>
      <c r="N66" s="18"/>
      <c r="O66" s="18"/>
      <c r="P66" s="18"/>
      <c r="Q66" s="18"/>
      <c r="R66" s="18"/>
      <c r="S66" s="18"/>
      <c r="T66" s="18"/>
      <c r="U66" s="18"/>
    </row>
    <row r="67" spans="1:21" ht="12" customHeight="1" x14ac:dyDescent="0.2">
      <c r="A67" s="135"/>
      <c r="B67" s="130"/>
      <c r="C67" s="125"/>
      <c r="D67" s="18"/>
      <c r="E67" s="18"/>
      <c r="F67" s="18"/>
      <c r="G67" s="18"/>
      <c r="H67" s="18"/>
      <c r="I67" s="18"/>
      <c r="J67" s="18"/>
      <c r="K67" s="18"/>
      <c r="L67" s="18"/>
      <c r="M67" s="18"/>
      <c r="N67" s="18"/>
      <c r="O67" s="18"/>
      <c r="P67" s="18"/>
      <c r="Q67" s="18"/>
      <c r="R67" s="18"/>
      <c r="S67" s="18"/>
      <c r="T67" s="18"/>
      <c r="U67" s="18"/>
    </row>
    <row r="68" spans="1:21" ht="12" customHeight="1" x14ac:dyDescent="0.2">
      <c r="A68" s="135"/>
      <c r="B68" s="130"/>
      <c r="C68" s="125"/>
      <c r="D68" s="18"/>
      <c r="E68" s="18"/>
      <c r="F68" s="18"/>
      <c r="G68" s="18"/>
      <c r="H68" s="18"/>
      <c r="I68" s="18"/>
      <c r="J68" s="18"/>
      <c r="K68" s="18"/>
      <c r="L68" s="18"/>
      <c r="M68" s="18"/>
      <c r="N68" s="18"/>
      <c r="O68" s="18"/>
      <c r="P68" s="18"/>
      <c r="Q68" s="18"/>
      <c r="R68" s="18"/>
      <c r="S68" s="18"/>
      <c r="T68" s="18"/>
      <c r="U68" s="18"/>
    </row>
    <row r="69" spans="1:21" ht="12" customHeight="1" x14ac:dyDescent="0.2">
      <c r="A69" s="135"/>
      <c r="B69" s="130"/>
      <c r="C69" s="125"/>
      <c r="D69" s="18"/>
      <c r="E69" s="18"/>
      <c r="F69" s="18"/>
      <c r="G69" s="18"/>
      <c r="H69" s="18"/>
      <c r="I69" s="18"/>
      <c r="J69" s="18"/>
      <c r="K69" s="18"/>
      <c r="L69" s="18"/>
      <c r="M69" s="18"/>
      <c r="N69" s="18"/>
      <c r="O69" s="18"/>
      <c r="P69" s="18"/>
      <c r="Q69" s="18"/>
      <c r="R69" s="18"/>
      <c r="S69" s="18"/>
      <c r="T69" s="18"/>
      <c r="U69" s="18"/>
    </row>
    <row r="70" spans="1:21" ht="12" customHeight="1" x14ac:dyDescent="0.2">
      <c r="A70" s="135"/>
      <c r="B70" s="130"/>
      <c r="C70" s="125"/>
      <c r="D70" s="18"/>
      <c r="E70" s="18"/>
      <c r="F70" s="18"/>
      <c r="G70" s="18"/>
      <c r="H70" s="18"/>
      <c r="I70" s="18"/>
      <c r="J70" s="18"/>
      <c r="K70" s="18"/>
      <c r="L70" s="18"/>
      <c r="M70" s="18"/>
      <c r="N70" s="18"/>
      <c r="O70" s="18"/>
      <c r="P70" s="18"/>
      <c r="Q70" s="18"/>
      <c r="R70" s="18"/>
      <c r="S70" s="18"/>
      <c r="T70" s="18"/>
      <c r="U70" s="18"/>
    </row>
    <row r="71" spans="1:21" ht="12" customHeight="1" x14ac:dyDescent="0.2">
      <c r="A71" s="135"/>
      <c r="B71" s="130"/>
      <c r="C71" s="125"/>
      <c r="D71" s="18"/>
      <c r="E71" s="18"/>
      <c r="F71" s="18"/>
      <c r="G71" s="18"/>
      <c r="H71" s="18"/>
      <c r="I71" s="18"/>
      <c r="J71" s="18"/>
      <c r="K71" s="18"/>
      <c r="L71" s="18"/>
      <c r="M71" s="18"/>
      <c r="N71" s="18"/>
      <c r="O71" s="18"/>
      <c r="P71" s="18"/>
      <c r="Q71" s="18"/>
      <c r="R71" s="18"/>
      <c r="S71" s="18"/>
      <c r="T71" s="18"/>
      <c r="U71" s="18"/>
    </row>
    <row r="72" spans="1:21" ht="12" customHeight="1" x14ac:dyDescent="0.2">
      <c r="A72" s="135"/>
      <c r="B72" s="130"/>
      <c r="C72" s="125"/>
      <c r="D72" s="18"/>
      <c r="E72" s="18"/>
      <c r="F72" s="18"/>
      <c r="G72" s="18"/>
      <c r="H72" s="18"/>
      <c r="I72" s="18"/>
      <c r="J72" s="18"/>
      <c r="K72" s="18"/>
      <c r="L72" s="18"/>
      <c r="M72" s="18"/>
      <c r="N72" s="18"/>
      <c r="O72" s="18"/>
      <c r="P72" s="18"/>
      <c r="Q72" s="18"/>
      <c r="R72" s="18"/>
      <c r="S72" s="18"/>
      <c r="T72" s="18"/>
      <c r="U72" s="18"/>
    </row>
    <row r="73" spans="1:21" ht="12" customHeight="1" x14ac:dyDescent="0.2">
      <c r="A73" s="135"/>
      <c r="B73" s="130"/>
      <c r="C73" s="125"/>
      <c r="D73" s="18"/>
      <c r="E73" s="18"/>
      <c r="F73" s="18"/>
      <c r="G73" s="18"/>
      <c r="H73" s="18"/>
      <c r="I73" s="18"/>
      <c r="J73" s="18"/>
      <c r="K73" s="18"/>
      <c r="L73" s="18"/>
      <c r="M73" s="18"/>
      <c r="N73" s="18"/>
      <c r="O73" s="18"/>
      <c r="P73" s="18"/>
      <c r="Q73" s="18"/>
      <c r="R73" s="18"/>
      <c r="S73" s="18"/>
      <c r="T73" s="18"/>
      <c r="U73" s="18"/>
    </row>
    <row r="74" spans="1:21" ht="12" customHeight="1" x14ac:dyDescent="0.2">
      <c r="A74" s="135"/>
      <c r="B74" s="130"/>
      <c r="C74" s="125"/>
      <c r="D74" s="18"/>
      <c r="E74" s="18"/>
      <c r="F74" s="18"/>
      <c r="G74" s="18"/>
      <c r="H74" s="18"/>
      <c r="I74" s="18"/>
      <c r="J74" s="18"/>
      <c r="K74" s="18"/>
      <c r="L74" s="18"/>
      <c r="M74" s="18"/>
      <c r="N74" s="18"/>
      <c r="O74" s="18"/>
      <c r="P74" s="18"/>
      <c r="Q74" s="18"/>
      <c r="R74" s="18"/>
      <c r="S74" s="18"/>
      <c r="T74" s="18"/>
      <c r="U74" s="18"/>
    </row>
    <row r="75" spans="1:21" ht="12" customHeight="1" x14ac:dyDescent="0.2">
      <c r="A75" s="135"/>
      <c r="B75" s="130"/>
      <c r="C75" s="125"/>
      <c r="D75" s="18"/>
      <c r="E75" s="18"/>
      <c r="F75" s="18"/>
      <c r="G75" s="18"/>
      <c r="H75" s="18"/>
      <c r="I75" s="18"/>
      <c r="J75" s="18"/>
      <c r="K75" s="18"/>
      <c r="L75" s="18"/>
      <c r="M75" s="18"/>
      <c r="N75" s="18"/>
      <c r="O75" s="18"/>
      <c r="P75" s="18"/>
      <c r="Q75" s="18"/>
      <c r="R75" s="18"/>
      <c r="S75" s="18"/>
      <c r="T75" s="18"/>
      <c r="U75" s="18"/>
    </row>
    <row r="76" spans="1:21" ht="12" customHeight="1" x14ac:dyDescent="0.2">
      <c r="A76" s="135"/>
      <c r="B76" s="130"/>
      <c r="C76" s="125"/>
      <c r="D76" s="18"/>
      <c r="E76" s="18"/>
      <c r="F76" s="18"/>
      <c r="G76" s="18"/>
      <c r="H76" s="18"/>
      <c r="I76" s="18"/>
      <c r="J76" s="18"/>
      <c r="K76" s="18"/>
      <c r="L76" s="18"/>
      <c r="M76" s="18"/>
      <c r="N76" s="18"/>
      <c r="O76" s="18"/>
      <c r="P76" s="18"/>
      <c r="Q76" s="18"/>
      <c r="R76" s="18"/>
      <c r="S76" s="18"/>
      <c r="T76" s="18"/>
      <c r="U76" s="18"/>
    </row>
    <row r="77" spans="1:21" ht="12" customHeight="1" x14ac:dyDescent="0.2">
      <c r="A77" s="135"/>
      <c r="B77" s="130"/>
      <c r="C77" s="125"/>
      <c r="D77" s="18"/>
      <c r="E77" s="18"/>
      <c r="F77" s="18"/>
      <c r="G77" s="18"/>
      <c r="H77" s="18"/>
      <c r="I77" s="18"/>
      <c r="J77" s="18"/>
      <c r="K77" s="18"/>
      <c r="L77" s="18"/>
      <c r="M77" s="18"/>
      <c r="N77" s="18"/>
      <c r="O77" s="18"/>
      <c r="P77" s="18"/>
      <c r="Q77" s="18"/>
      <c r="R77" s="18"/>
      <c r="S77" s="18"/>
      <c r="T77" s="18"/>
      <c r="U77" s="18"/>
    </row>
    <row r="78" spans="1:21" ht="12" customHeight="1" x14ac:dyDescent="0.2">
      <c r="A78" s="135"/>
      <c r="B78" s="130"/>
      <c r="C78" s="125"/>
      <c r="D78" s="18"/>
      <c r="E78" s="18"/>
      <c r="F78" s="18"/>
      <c r="G78" s="18"/>
      <c r="H78" s="18"/>
      <c r="I78" s="18"/>
      <c r="J78" s="18"/>
      <c r="K78" s="18"/>
      <c r="L78" s="18"/>
      <c r="M78" s="18"/>
      <c r="N78" s="18"/>
      <c r="O78" s="18"/>
      <c r="P78" s="18"/>
      <c r="Q78" s="18"/>
      <c r="R78" s="18"/>
      <c r="S78" s="18"/>
      <c r="T78" s="18"/>
      <c r="U78" s="18"/>
    </row>
    <row r="79" spans="1:21" ht="12" customHeight="1" x14ac:dyDescent="0.2">
      <c r="A79" s="135"/>
      <c r="B79" s="130"/>
      <c r="C79" s="125"/>
      <c r="D79" s="18"/>
      <c r="E79" s="18"/>
      <c r="F79" s="18"/>
      <c r="G79" s="18"/>
      <c r="H79" s="18"/>
      <c r="I79" s="18"/>
      <c r="J79" s="18"/>
      <c r="K79" s="18"/>
      <c r="L79" s="18"/>
      <c r="M79" s="18"/>
      <c r="N79" s="18"/>
      <c r="O79" s="18"/>
      <c r="P79" s="18"/>
      <c r="Q79" s="18"/>
      <c r="R79" s="18"/>
      <c r="S79" s="18"/>
      <c r="T79" s="18"/>
      <c r="U79" s="18"/>
    </row>
    <row r="80" spans="1:21" ht="12" customHeight="1" x14ac:dyDescent="0.2">
      <c r="A80" s="135"/>
      <c r="B80" s="130"/>
      <c r="C80" s="125"/>
      <c r="D80" s="18"/>
      <c r="E80" s="18"/>
      <c r="F80" s="18"/>
      <c r="G80" s="18"/>
      <c r="H80" s="18"/>
      <c r="I80" s="18"/>
      <c r="J80" s="18"/>
      <c r="K80" s="18"/>
      <c r="L80" s="18"/>
      <c r="M80" s="18"/>
      <c r="N80" s="18"/>
      <c r="O80" s="18"/>
      <c r="P80" s="18"/>
      <c r="Q80" s="18"/>
      <c r="R80" s="18"/>
      <c r="S80" s="18"/>
      <c r="T80" s="18"/>
      <c r="U80" s="18"/>
    </row>
    <row r="81" spans="1:21" ht="12" customHeight="1" x14ac:dyDescent="0.2">
      <c r="A81" s="135"/>
      <c r="B81" s="130"/>
      <c r="C81" s="125"/>
      <c r="D81" s="18"/>
      <c r="E81" s="18"/>
      <c r="F81" s="18"/>
      <c r="G81" s="18"/>
      <c r="H81" s="18"/>
      <c r="I81" s="18"/>
      <c r="J81" s="18"/>
      <c r="K81" s="18"/>
      <c r="L81" s="18"/>
      <c r="M81" s="18"/>
      <c r="N81" s="18"/>
      <c r="O81" s="18"/>
      <c r="P81" s="18"/>
      <c r="Q81" s="18"/>
      <c r="R81" s="18"/>
      <c r="S81" s="18"/>
      <c r="T81" s="18"/>
      <c r="U81" s="18"/>
    </row>
    <row r="82" spans="1:21" ht="12" customHeight="1" x14ac:dyDescent="0.2">
      <c r="A82" s="135"/>
      <c r="B82" s="130"/>
      <c r="C82" s="125"/>
      <c r="D82" s="18"/>
      <c r="E82" s="18"/>
      <c r="F82" s="18"/>
      <c r="G82" s="18"/>
      <c r="H82" s="18"/>
      <c r="I82" s="18"/>
      <c r="J82" s="18"/>
      <c r="K82" s="18"/>
      <c r="L82" s="18"/>
      <c r="M82" s="18"/>
      <c r="N82" s="18"/>
      <c r="O82" s="18"/>
      <c r="P82" s="18"/>
      <c r="Q82" s="18"/>
      <c r="R82" s="18"/>
      <c r="S82" s="18"/>
      <c r="T82" s="18"/>
      <c r="U82" s="18"/>
    </row>
    <row r="83" spans="1:21" ht="12" customHeight="1" x14ac:dyDescent="0.2">
      <c r="A83" s="135"/>
      <c r="B83" s="130"/>
      <c r="C83" s="125"/>
      <c r="D83" s="18"/>
      <c r="E83" s="18"/>
      <c r="F83" s="18"/>
      <c r="G83" s="18"/>
      <c r="H83" s="18"/>
      <c r="I83" s="18"/>
      <c r="J83" s="18"/>
      <c r="K83" s="18"/>
      <c r="L83" s="18"/>
      <c r="M83" s="18"/>
      <c r="N83" s="18"/>
      <c r="O83" s="18"/>
      <c r="P83" s="18"/>
      <c r="Q83" s="18"/>
      <c r="R83" s="18"/>
      <c r="S83" s="18"/>
      <c r="T83" s="18"/>
      <c r="U83" s="18"/>
    </row>
    <row r="84" spans="1:21" ht="12" customHeight="1" x14ac:dyDescent="0.2">
      <c r="A84" s="135"/>
      <c r="B84" s="130"/>
      <c r="C84" s="125"/>
      <c r="D84" s="18"/>
      <c r="E84" s="18"/>
      <c r="F84" s="18"/>
      <c r="G84" s="18"/>
      <c r="H84" s="18"/>
      <c r="I84" s="18"/>
      <c r="J84" s="18"/>
      <c r="K84" s="18"/>
      <c r="L84" s="18"/>
      <c r="M84" s="18"/>
      <c r="N84" s="18"/>
      <c r="O84" s="18"/>
      <c r="P84" s="18"/>
      <c r="Q84" s="18"/>
      <c r="R84" s="18"/>
      <c r="S84" s="18"/>
      <c r="T84" s="18"/>
      <c r="U84" s="18"/>
    </row>
    <row r="85" spans="1:21" ht="12" customHeight="1" x14ac:dyDescent="0.2">
      <c r="A85" s="135"/>
      <c r="B85" s="130"/>
      <c r="C85" s="125"/>
      <c r="D85" s="18"/>
      <c r="E85" s="18"/>
      <c r="F85" s="18"/>
      <c r="G85" s="18"/>
      <c r="H85" s="18"/>
      <c r="I85" s="18"/>
      <c r="J85" s="18"/>
      <c r="K85" s="18"/>
      <c r="L85" s="18"/>
      <c r="M85" s="18"/>
      <c r="N85" s="18"/>
      <c r="O85" s="18"/>
      <c r="P85" s="18"/>
      <c r="Q85" s="18"/>
      <c r="R85" s="18"/>
      <c r="S85" s="18"/>
      <c r="T85" s="18"/>
      <c r="U85" s="18"/>
    </row>
    <row r="86" spans="1:21" ht="12" customHeight="1" x14ac:dyDescent="0.2">
      <c r="A86" s="135"/>
      <c r="B86" s="130"/>
      <c r="C86" s="125"/>
      <c r="D86" s="18"/>
      <c r="E86" s="18"/>
      <c r="F86" s="18"/>
      <c r="G86" s="18"/>
      <c r="H86" s="18"/>
      <c r="I86" s="18"/>
      <c r="J86" s="18"/>
      <c r="K86" s="18"/>
      <c r="L86" s="18"/>
      <c r="M86" s="18"/>
      <c r="N86" s="18"/>
      <c r="O86" s="18"/>
      <c r="P86" s="18"/>
      <c r="Q86" s="18"/>
      <c r="R86" s="18"/>
      <c r="S86" s="18"/>
      <c r="T86" s="18"/>
      <c r="U86" s="18"/>
    </row>
    <row r="87" spans="1:21" ht="12" customHeight="1" x14ac:dyDescent="0.2">
      <c r="A87" s="135"/>
      <c r="B87" s="130"/>
      <c r="C87" s="125"/>
      <c r="D87" s="18"/>
      <c r="E87" s="18"/>
      <c r="F87" s="18"/>
      <c r="G87" s="18"/>
      <c r="H87" s="18"/>
      <c r="I87" s="18"/>
      <c r="J87" s="18"/>
      <c r="K87" s="18"/>
      <c r="L87" s="18"/>
      <c r="M87" s="18"/>
      <c r="N87" s="18"/>
      <c r="O87" s="18"/>
      <c r="P87" s="18"/>
      <c r="Q87" s="18"/>
      <c r="R87" s="18"/>
      <c r="S87" s="18"/>
      <c r="T87" s="18"/>
      <c r="U87" s="18"/>
    </row>
    <row r="88" spans="1:21" ht="12" customHeight="1" x14ac:dyDescent="0.2">
      <c r="A88" s="135"/>
      <c r="B88" s="130"/>
      <c r="C88" s="125"/>
      <c r="D88" s="18"/>
      <c r="E88" s="18"/>
      <c r="F88" s="18"/>
      <c r="G88" s="18"/>
      <c r="H88" s="18"/>
      <c r="I88" s="18"/>
      <c r="J88" s="18"/>
      <c r="K88" s="18"/>
      <c r="L88" s="18"/>
      <c r="M88" s="18"/>
      <c r="N88" s="18"/>
      <c r="O88" s="18"/>
      <c r="P88" s="18"/>
      <c r="Q88" s="18"/>
      <c r="R88" s="18"/>
      <c r="S88" s="18"/>
      <c r="T88" s="18"/>
      <c r="U88" s="18"/>
    </row>
    <row r="89" spans="1:21" ht="12" customHeight="1" x14ac:dyDescent="0.2">
      <c r="A89" s="135"/>
      <c r="B89" s="130"/>
      <c r="C89" s="125"/>
      <c r="D89" s="18"/>
      <c r="E89" s="18"/>
      <c r="F89" s="18"/>
      <c r="G89" s="18"/>
      <c r="H89" s="18"/>
      <c r="I89" s="18"/>
      <c r="J89" s="18"/>
      <c r="K89" s="18"/>
      <c r="L89" s="18"/>
      <c r="M89" s="18"/>
      <c r="N89" s="18"/>
      <c r="O89" s="18"/>
      <c r="P89" s="18"/>
      <c r="Q89" s="18"/>
      <c r="R89" s="18"/>
      <c r="S89" s="18"/>
      <c r="T89" s="18"/>
      <c r="U89" s="18"/>
    </row>
    <row r="90" spans="1:21" ht="12" customHeight="1" x14ac:dyDescent="0.2">
      <c r="A90" s="135"/>
      <c r="B90" s="130"/>
      <c r="C90" s="125"/>
      <c r="D90" s="18"/>
      <c r="E90" s="18"/>
      <c r="F90" s="18"/>
      <c r="G90" s="18"/>
      <c r="H90" s="18"/>
      <c r="I90" s="18"/>
      <c r="J90" s="18"/>
      <c r="K90" s="18"/>
      <c r="L90" s="18"/>
      <c r="M90" s="18"/>
      <c r="N90" s="18"/>
      <c r="O90" s="18"/>
      <c r="P90" s="18"/>
      <c r="Q90" s="18"/>
      <c r="R90" s="18"/>
      <c r="S90" s="18"/>
      <c r="T90" s="18"/>
      <c r="U90" s="18"/>
    </row>
    <row r="91" spans="1:21" ht="12" customHeight="1" x14ac:dyDescent="0.2">
      <c r="A91" s="135"/>
      <c r="B91" s="130"/>
      <c r="C91" s="125"/>
      <c r="D91" s="18"/>
      <c r="E91" s="18"/>
      <c r="F91" s="18"/>
      <c r="G91" s="18"/>
      <c r="H91" s="18"/>
      <c r="I91" s="18"/>
      <c r="J91" s="18"/>
      <c r="K91" s="18"/>
      <c r="L91" s="18"/>
      <c r="M91" s="18"/>
      <c r="N91" s="18"/>
      <c r="O91" s="18"/>
      <c r="P91" s="18"/>
      <c r="Q91" s="18"/>
      <c r="R91" s="18"/>
      <c r="S91" s="18"/>
      <c r="T91" s="18"/>
      <c r="U91" s="18"/>
    </row>
    <row r="92" spans="1:21" ht="12" customHeight="1" x14ac:dyDescent="0.2">
      <c r="A92" s="135"/>
      <c r="B92" s="130"/>
      <c r="C92" s="125"/>
      <c r="D92" s="18"/>
      <c r="E92" s="18"/>
      <c r="F92" s="18"/>
      <c r="G92" s="18"/>
      <c r="H92" s="18"/>
      <c r="I92" s="18"/>
      <c r="J92" s="18"/>
      <c r="K92" s="18"/>
      <c r="L92" s="18"/>
      <c r="M92" s="18"/>
      <c r="N92" s="18"/>
      <c r="O92" s="18"/>
      <c r="P92" s="18"/>
      <c r="Q92" s="18"/>
      <c r="R92" s="18"/>
      <c r="S92" s="18"/>
      <c r="T92" s="18"/>
      <c r="U92" s="18"/>
    </row>
    <row r="93" spans="1:21" ht="12" customHeight="1" x14ac:dyDescent="0.2">
      <c r="A93" s="135"/>
      <c r="B93" s="130"/>
      <c r="C93" s="125"/>
      <c r="D93" s="18"/>
      <c r="E93" s="18"/>
      <c r="F93" s="18"/>
      <c r="G93" s="18"/>
      <c r="H93" s="18"/>
      <c r="I93" s="18"/>
      <c r="J93" s="18"/>
      <c r="K93" s="18"/>
      <c r="L93" s="18"/>
      <c r="M93" s="18"/>
      <c r="N93" s="18"/>
      <c r="O93" s="18"/>
      <c r="P93" s="18"/>
      <c r="Q93" s="18"/>
      <c r="R93" s="18"/>
      <c r="S93" s="18"/>
      <c r="T93" s="18"/>
      <c r="U93" s="18"/>
    </row>
    <row r="94" spans="1:21" ht="12" customHeight="1" x14ac:dyDescent="0.2">
      <c r="A94" s="135"/>
      <c r="B94" s="130"/>
      <c r="C94" s="125"/>
      <c r="D94" s="18"/>
      <c r="E94" s="18"/>
      <c r="F94" s="18"/>
      <c r="G94" s="18"/>
      <c r="H94" s="18"/>
      <c r="I94" s="18"/>
      <c r="J94" s="18"/>
      <c r="K94" s="18"/>
      <c r="L94" s="18"/>
      <c r="M94" s="18"/>
      <c r="N94" s="18"/>
      <c r="O94" s="18"/>
      <c r="P94" s="18"/>
      <c r="Q94" s="18"/>
      <c r="R94" s="18"/>
      <c r="S94" s="18"/>
      <c r="T94" s="18"/>
      <c r="U94" s="18"/>
    </row>
    <row r="95" spans="1:21" ht="12" customHeight="1" x14ac:dyDescent="0.2">
      <c r="A95" s="135"/>
      <c r="B95" s="130"/>
      <c r="C95" s="125"/>
      <c r="D95" s="18"/>
      <c r="E95" s="18"/>
      <c r="F95" s="18"/>
      <c r="G95" s="18"/>
      <c r="H95" s="18"/>
      <c r="I95" s="18"/>
      <c r="J95" s="18"/>
      <c r="K95" s="18"/>
      <c r="L95" s="18"/>
      <c r="M95" s="18"/>
      <c r="N95" s="18"/>
      <c r="O95" s="18"/>
      <c r="P95" s="18"/>
      <c r="Q95" s="18"/>
      <c r="R95" s="18"/>
      <c r="S95" s="18"/>
      <c r="T95" s="18"/>
      <c r="U95" s="18"/>
    </row>
    <row r="96" spans="1:21" ht="12" customHeight="1" x14ac:dyDescent="0.2">
      <c r="A96" s="135"/>
      <c r="B96" s="130"/>
      <c r="C96" s="125"/>
      <c r="D96" s="18"/>
      <c r="E96" s="18"/>
      <c r="F96" s="18"/>
      <c r="G96" s="18"/>
      <c r="H96" s="18"/>
      <c r="I96" s="18"/>
      <c r="J96" s="18"/>
      <c r="K96" s="18"/>
      <c r="L96" s="18"/>
      <c r="M96" s="18"/>
      <c r="N96" s="18"/>
      <c r="O96" s="18"/>
      <c r="P96" s="18"/>
      <c r="Q96" s="18"/>
      <c r="R96" s="18"/>
      <c r="S96" s="18"/>
      <c r="T96" s="18"/>
      <c r="U96" s="18"/>
    </row>
    <row r="97" spans="1:21" ht="12" customHeight="1" x14ac:dyDescent="0.2">
      <c r="A97" s="135"/>
      <c r="B97" s="130"/>
      <c r="C97" s="125"/>
      <c r="D97" s="18"/>
      <c r="E97" s="18"/>
      <c r="F97" s="18"/>
      <c r="G97" s="18"/>
      <c r="H97" s="18"/>
      <c r="I97" s="18"/>
      <c r="J97" s="18"/>
      <c r="K97" s="18"/>
      <c r="L97" s="18"/>
      <c r="M97" s="18"/>
      <c r="N97" s="18"/>
      <c r="O97" s="18"/>
      <c r="P97" s="18"/>
      <c r="Q97" s="18"/>
      <c r="R97" s="18"/>
      <c r="S97" s="18"/>
      <c r="T97" s="18"/>
      <c r="U97" s="18"/>
    </row>
    <row r="98" spans="1:21" ht="12" customHeight="1" x14ac:dyDescent="0.2">
      <c r="A98" s="135"/>
      <c r="B98" s="130"/>
      <c r="C98" s="125"/>
      <c r="D98" s="18"/>
      <c r="E98" s="18"/>
      <c r="F98" s="18"/>
      <c r="G98" s="18"/>
      <c r="H98" s="18"/>
      <c r="I98" s="18"/>
      <c r="J98" s="18"/>
      <c r="K98" s="18"/>
      <c r="L98" s="18"/>
      <c r="M98" s="18"/>
      <c r="N98" s="18"/>
      <c r="O98" s="18"/>
      <c r="P98" s="18"/>
      <c r="Q98" s="18"/>
      <c r="R98" s="18"/>
      <c r="S98" s="18"/>
      <c r="T98" s="18"/>
      <c r="U98" s="18"/>
    </row>
    <row r="99" spans="1:21" ht="12" customHeight="1" x14ac:dyDescent="0.2">
      <c r="A99" s="135"/>
      <c r="B99" s="130"/>
      <c r="C99" s="125"/>
      <c r="D99" s="18"/>
      <c r="E99" s="18"/>
      <c r="F99" s="18"/>
      <c r="G99" s="18"/>
      <c r="H99" s="18"/>
      <c r="I99" s="18"/>
      <c r="J99" s="18"/>
      <c r="K99" s="18"/>
      <c r="L99" s="18"/>
      <c r="M99" s="18"/>
      <c r="N99" s="18"/>
      <c r="O99" s="18"/>
      <c r="P99" s="18"/>
      <c r="Q99" s="18"/>
      <c r="R99" s="18"/>
      <c r="S99" s="18"/>
      <c r="T99" s="18"/>
      <c r="U99" s="18"/>
    </row>
    <row r="100" spans="1:21" ht="12" customHeight="1" x14ac:dyDescent="0.2">
      <c r="A100" s="135"/>
      <c r="B100" s="130"/>
      <c r="C100" s="125"/>
      <c r="D100" s="18"/>
      <c r="E100" s="18"/>
      <c r="F100" s="18"/>
      <c r="G100" s="18"/>
      <c r="H100" s="18"/>
      <c r="I100" s="18"/>
      <c r="J100" s="18"/>
      <c r="K100" s="18"/>
      <c r="L100" s="18"/>
      <c r="M100" s="18"/>
      <c r="N100" s="18"/>
      <c r="O100" s="18"/>
      <c r="P100" s="18"/>
      <c r="Q100" s="18"/>
      <c r="R100" s="18"/>
      <c r="S100" s="18"/>
      <c r="T100" s="18"/>
      <c r="U100" s="18"/>
    </row>
    <row r="101" spans="1:21" ht="12" customHeight="1" x14ac:dyDescent="0.2">
      <c r="A101" s="135"/>
      <c r="B101" s="130"/>
      <c r="C101" s="125"/>
      <c r="D101" s="18"/>
      <c r="E101" s="18"/>
      <c r="F101" s="18"/>
      <c r="G101" s="18"/>
      <c r="H101" s="18"/>
      <c r="I101" s="18"/>
      <c r="J101" s="18"/>
      <c r="K101" s="18"/>
      <c r="L101" s="18"/>
      <c r="M101" s="18"/>
      <c r="N101" s="18"/>
      <c r="O101" s="18"/>
      <c r="P101" s="18"/>
      <c r="Q101" s="18"/>
      <c r="R101" s="18"/>
      <c r="S101" s="18"/>
      <c r="T101" s="18"/>
      <c r="U101" s="18"/>
    </row>
    <row r="102" spans="1:21" ht="12" customHeight="1" x14ac:dyDescent="0.2">
      <c r="A102" s="135"/>
      <c r="B102" s="130"/>
      <c r="C102" s="125"/>
      <c r="D102" s="18"/>
      <c r="E102" s="18"/>
      <c r="F102" s="18"/>
      <c r="G102" s="18"/>
      <c r="H102" s="18"/>
      <c r="I102" s="18"/>
      <c r="J102" s="18"/>
      <c r="K102" s="18"/>
      <c r="L102" s="18"/>
      <c r="M102" s="18"/>
      <c r="N102" s="18"/>
      <c r="O102" s="18"/>
      <c r="P102" s="18"/>
      <c r="Q102" s="18"/>
      <c r="R102" s="18"/>
      <c r="S102" s="18"/>
      <c r="T102" s="18"/>
      <c r="U102" s="18"/>
    </row>
    <row r="103" spans="1:21" ht="12" customHeight="1" x14ac:dyDescent="0.2">
      <c r="A103" s="135"/>
      <c r="B103" s="130"/>
      <c r="C103" s="125"/>
      <c r="D103" s="18"/>
      <c r="E103" s="18"/>
      <c r="F103" s="18"/>
      <c r="G103" s="18"/>
      <c r="H103" s="18"/>
      <c r="I103" s="18"/>
      <c r="J103" s="18"/>
      <c r="K103" s="18"/>
      <c r="L103" s="18"/>
      <c r="M103" s="18"/>
      <c r="N103" s="18"/>
      <c r="O103" s="18"/>
      <c r="P103" s="18"/>
      <c r="Q103" s="18"/>
      <c r="R103" s="18"/>
      <c r="S103" s="18"/>
      <c r="T103" s="18"/>
      <c r="U103" s="18"/>
    </row>
    <row r="104" spans="1:21" ht="12" customHeight="1" x14ac:dyDescent="0.2">
      <c r="A104" s="135"/>
      <c r="B104" s="130"/>
      <c r="C104" s="125"/>
      <c r="D104" s="18"/>
      <c r="E104" s="18"/>
      <c r="F104" s="18"/>
      <c r="G104" s="18"/>
      <c r="H104" s="18"/>
      <c r="I104" s="18"/>
      <c r="J104" s="18"/>
      <c r="K104" s="18"/>
      <c r="L104" s="18"/>
      <c r="M104" s="18"/>
      <c r="N104" s="18"/>
      <c r="O104" s="18"/>
      <c r="P104" s="18"/>
      <c r="Q104" s="18"/>
      <c r="R104" s="18"/>
      <c r="S104" s="18"/>
      <c r="T104" s="18"/>
      <c r="U104" s="18"/>
    </row>
    <row r="105" spans="1:21" ht="12" customHeight="1" x14ac:dyDescent="0.2">
      <c r="A105" s="135"/>
      <c r="B105" s="130"/>
      <c r="C105" s="125"/>
      <c r="D105" s="18"/>
      <c r="E105" s="18"/>
      <c r="F105" s="18"/>
      <c r="G105" s="18"/>
      <c r="H105" s="18"/>
      <c r="I105" s="18"/>
      <c r="J105" s="18"/>
      <c r="K105" s="18"/>
      <c r="L105" s="18"/>
      <c r="M105" s="18"/>
      <c r="N105" s="18"/>
      <c r="O105" s="18"/>
      <c r="P105" s="18"/>
      <c r="Q105" s="18"/>
      <c r="R105" s="18"/>
      <c r="S105" s="18"/>
      <c r="T105" s="18"/>
      <c r="U105" s="18"/>
    </row>
    <row r="106" spans="1:21" ht="12" customHeight="1" x14ac:dyDescent="0.2">
      <c r="A106" s="135"/>
      <c r="B106" s="130"/>
      <c r="C106" s="125"/>
      <c r="D106" s="18"/>
      <c r="E106" s="18"/>
      <c r="F106" s="18"/>
      <c r="G106" s="18"/>
      <c r="H106" s="18"/>
      <c r="I106" s="18"/>
      <c r="J106" s="18"/>
      <c r="K106" s="18"/>
      <c r="L106" s="18"/>
      <c r="M106" s="18"/>
      <c r="N106" s="18"/>
      <c r="O106" s="18"/>
      <c r="P106" s="18"/>
      <c r="Q106" s="18"/>
      <c r="R106" s="18"/>
      <c r="S106" s="18"/>
      <c r="T106" s="18"/>
      <c r="U106" s="18"/>
    </row>
    <row r="107" spans="1:21" ht="12" customHeight="1" x14ac:dyDescent="0.2">
      <c r="A107" s="135"/>
      <c r="B107" s="130"/>
      <c r="C107" s="125"/>
      <c r="D107" s="18"/>
      <c r="E107" s="18"/>
      <c r="F107" s="18"/>
      <c r="G107" s="18"/>
      <c r="H107" s="18"/>
      <c r="I107" s="18"/>
      <c r="J107" s="18"/>
      <c r="K107" s="18"/>
      <c r="L107" s="18"/>
      <c r="M107" s="18"/>
      <c r="N107" s="18"/>
      <c r="O107" s="18"/>
      <c r="P107" s="18"/>
      <c r="Q107" s="18"/>
      <c r="R107" s="18"/>
      <c r="S107" s="18"/>
      <c r="T107" s="18"/>
      <c r="U107" s="18"/>
    </row>
    <row r="108" spans="1:21" ht="12" customHeight="1" x14ac:dyDescent="0.2">
      <c r="A108" s="135"/>
      <c r="B108" s="130"/>
      <c r="C108" s="125"/>
      <c r="D108" s="18"/>
      <c r="E108" s="18"/>
      <c r="F108" s="18"/>
      <c r="G108" s="18"/>
      <c r="H108" s="18"/>
      <c r="I108" s="18"/>
      <c r="J108" s="18"/>
      <c r="K108" s="18"/>
      <c r="L108" s="18"/>
      <c r="M108" s="18"/>
      <c r="N108" s="18"/>
      <c r="O108" s="18"/>
      <c r="P108" s="18"/>
      <c r="Q108" s="18"/>
      <c r="R108" s="18"/>
      <c r="S108" s="18"/>
      <c r="T108" s="18"/>
      <c r="U108" s="18"/>
    </row>
    <row r="109" spans="1:21" ht="12" customHeight="1" x14ac:dyDescent="0.2">
      <c r="A109" s="135"/>
      <c r="B109" s="130"/>
      <c r="C109" s="125"/>
      <c r="D109" s="18"/>
      <c r="E109" s="18"/>
      <c r="F109" s="18"/>
      <c r="G109" s="18"/>
      <c r="H109" s="18"/>
      <c r="I109" s="18"/>
      <c r="J109" s="18"/>
      <c r="K109" s="18"/>
      <c r="L109" s="18"/>
      <c r="M109" s="18"/>
      <c r="N109" s="18"/>
      <c r="O109" s="18"/>
      <c r="P109" s="18"/>
      <c r="Q109" s="18"/>
      <c r="R109" s="18"/>
      <c r="S109" s="18"/>
      <c r="T109" s="18"/>
      <c r="U109" s="18"/>
    </row>
    <row r="110" spans="1:21" ht="12" customHeight="1" x14ac:dyDescent="0.2">
      <c r="A110" s="135"/>
      <c r="B110" s="130"/>
      <c r="C110" s="125"/>
      <c r="D110" s="18"/>
      <c r="E110" s="18"/>
      <c r="F110" s="18"/>
      <c r="G110" s="18"/>
      <c r="H110" s="18"/>
      <c r="I110" s="18"/>
      <c r="J110" s="18"/>
      <c r="K110" s="18"/>
      <c r="L110" s="18"/>
      <c r="M110" s="18"/>
      <c r="N110" s="18"/>
      <c r="O110" s="18"/>
      <c r="P110" s="18"/>
      <c r="Q110" s="18"/>
      <c r="R110" s="18"/>
      <c r="S110" s="18"/>
      <c r="T110" s="18"/>
      <c r="U110" s="18"/>
    </row>
    <row r="111" spans="1:21" ht="12" customHeight="1" x14ac:dyDescent="0.2">
      <c r="A111" s="135"/>
      <c r="B111" s="130"/>
      <c r="C111" s="125"/>
      <c r="D111" s="18"/>
      <c r="E111" s="18"/>
      <c r="F111" s="18"/>
      <c r="G111" s="18"/>
      <c r="H111" s="18"/>
      <c r="I111" s="18"/>
      <c r="J111" s="18"/>
      <c r="K111" s="18"/>
      <c r="L111" s="18"/>
      <c r="M111" s="18"/>
      <c r="N111" s="18"/>
      <c r="O111" s="18"/>
      <c r="P111" s="18"/>
      <c r="Q111" s="18"/>
      <c r="R111" s="18"/>
      <c r="S111" s="18"/>
      <c r="T111" s="18"/>
      <c r="U111" s="18"/>
    </row>
    <row r="112" spans="1:21" ht="12" customHeight="1" x14ac:dyDescent="0.2">
      <c r="A112" s="135"/>
      <c r="B112" s="130"/>
      <c r="C112" s="125"/>
      <c r="D112" s="18"/>
      <c r="E112" s="18"/>
      <c r="F112" s="18"/>
      <c r="G112" s="18"/>
      <c r="H112" s="18"/>
      <c r="I112" s="18"/>
      <c r="J112" s="18"/>
      <c r="K112" s="18"/>
      <c r="L112" s="18"/>
      <c r="M112" s="18"/>
      <c r="N112" s="18"/>
      <c r="O112" s="18"/>
      <c r="P112" s="18"/>
      <c r="Q112" s="18"/>
      <c r="R112" s="18"/>
      <c r="S112" s="18"/>
      <c r="T112" s="18"/>
      <c r="U112" s="18"/>
    </row>
    <row r="113" spans="1:21" ht="12" customHeight="1" x14ac:dyDescent="0.2">
      <c r="A113" s="135"/>
      <c r="B113" s="130"/>
      <c r="C113" s="125"/>
      <c r="D113" s="18"/>
      <c r="E113" s="18"/>
      <c r="F113" s="18"/>
      <c r="G113" s="18"/>
      <c r="H113" s="18"/>
      <c r="I113" s="18"/>
      <c r="J113" s="18"/>
      <c r="K113" s="18"/>
      <c r="L113" s="18"/>
      <c r="M113" s="18"/>
      <c r="N113" s="18"/>
      <c r="O113" s="18"/>
      <c r="P113" s="18"/>
      <c r="Q113" s="18"/>
      <c r="R113" s="18"/>
      <c r="S113" s="18"/>
      <c r="T113" s="18"/>
      <c r="U113" s="18"/>
    </row>
    <row r="114" spans="1:21" ht="12" customHeight="1" x14ac:dyDescent="0.2">
      <c r="A114" s="135"/>
      <c r="B114" s="130"/>
      <c r="C114" s="125"/>
      <c r="D114" s="18"/>
      <c r="E114" s="18"/>
      <c r="F114" s="18"/>
      <c r="G114" s="18"/>
      <c r="H114" s="18"/>
      <c r="I114" s="18"/>
      <c r="J114" s="18"/>
      <c r="K114" s="18"/>
      <c r="L114" s="18"/>
      <c r="M114" s="18"/>
      <c r="N114" s="18"/>
      <c r="O114" s="18"/>
      <c r="P114" s="18"/>
      <c r="Q114" s="18"/>
      <c r="R114" s="18"/>
      <c r="S114" s="18"/>
      <c r="T114" s="18"/>
      <c r="U114" s="18"/>
    </row>
    <row r="115" spans="1:21" ht="12" customHeight="1" x14ac:dyDescent="0.2">
      <c r="A115" s="135"/>
      <c r="B115" s="130"/>
      <c r="C115" s="125"/>
      <c r="D115" s="18"/>
      <c r="E115" s="18"/>
      <c r="F115" s="18"/>
      <c r="G115" s="18"/>
      <c r="H115" s="18"/>
      <c r="I115" s="18"/>
      <c r="J115" s="18"/>
      <c r="K115" s="18"/>
      <c r="L115" s="18"/>
      <c r="M115" s="18"/>
      <c r="N115" s="18"/>
      <c r="O115" s="18"/>
      <c r="P115" s="18"/>
      <c r="Q115" s="18"/>
      <c r="R115" s="18"/>
      <c r="S115" s="18"/>
      <c r="T115" s="18"/>
      <c r="U115" s="18"/>
    </row>
    <row r="116" spans="1:21" ht="12" customHeight="1" x14ac:dyDescent="0.2">
      <c r="A116" s="135"/>
      <c r="B116" s="130"/>
      <c r="C116" s="125"/>
      <c r="D116" s="18"/>
      <c r="E116" s="18"/>
      <c r="F116" s="18"/>
      <c r="G116" s="18"/>
      <c r="H116" s="18"/>
      <c r="I116" s="18"/>
      <c r="J116" s="18"/>
      <c r="K116" s="18"/>
      <c r="L116" s="18"/>
      <c r="M116" s="18"/>
      <c r="N116" s="18"/>
      <c r="O116" s="18"/>
      <c r="P116" s="18"/>
      <c r="Q116" s="18"/>
      <c r="R116" s="18"/>
      <c r="S116" s="18"/>
      <c r="T116" s="18"/>
      <c r="U116" s="18"/>
    </row>
    <row r="117" spans="1:21" ht="12" customHeight="1" x14ac:dyDescent="0.2">
      <c r="A117" s="135"/>
      <c r="B117" s="130"/>
      <c r="C117" s="125"/>
      <c r="D117" s="18"/>
      <c r="E117" s="18"/>
      <c r="F117" s="18"/>
      <c r="G117" s="18"/>
      <c r="H117" s="18"/>
      <c r="I117" s="18"/>
      <c r="J117" s="18"/>
      <c r="K117" s="18"/>
      <c r="L117" s="18"/>
      <c r="M117" s="18"/>
      <c r="N117" s="18"/>
      <c r="O117" s="18"/>
      <c r="P117" s="18"/>
      <c r="Q117" s="18"/>
      <c r="R117" s="18"/>
      <c r="S117" s="18"/>
      <c r="T117" s="18"/>
      <c r="U117" s="18"/>
    </row>
    <row r="118" spans="1:21" ht="12" customHeight="1" x14ac:dyDescent="0.2">
      <c r="A118" s="135"/>
      <c r="B118" s="130"/>
      <c r="C118" s="125"/>
      <c r="D118" s="18"/>
      <c r="E118" s="18"/>
      <c r="F118" s="18"/>
      <c r="G118" s="18"/>
      <c r="H118" s="18"/>
      <c r="I118" s="18"/>
      <c r="J118" s="18"/>
      <c r="K118" s="18"/>
      <c r="L118" s="18"/>
      <c r="M118" s="18"/>
      <c r="N118" s="18"/>
      <c r="O118" s="18"/>
      <c r="P118" s="18"/>
      <c r="Q118" s="18"/>
      <c r="R118" s="18"/>
      <c r="S118" s="18"/>
      <c r="T118" s="18"/>
      <c r="U118" s="18"/>
    </row>
    <row r="119" spans="1:21" ht="12" customHeight="1" x14ac:dyDescent="0.2">
      <c r="A119" s="135"/>
      <c r="B119" s="130"/>
      <c r="C119" s="125"/>
      <c r="D119" s="18"/>
      <c r="E119" s="18"/>
      <c r="F119" s="18"/>
      <c r="G119" s="18"/>
      <c r="H119" s="18"/>
      <c r="I119" s="18"/>
      <c r="J119" s="18"/>
      <c r="K119" s="18"/>
      <c r="L119" s="18"/>
      <c r="M119" s="18"/>
      <c r="N119" s="18"/>
      <c r="O119" s="18"/>
      <c r="P119" s="18"/>
      <c r="Q119" s="18"/>
      <c r="R119" s="18"/>
      <c r="S119" s="18"/>
      <c r="T119" s="18"/>
      <c r="U119" s="18"/>
    </row>
    <row r="120" spans="1:21" ht="12" customHeight="1" x14ac:dyDescent="0.2">
      <c r="A120" s="135"/>
      <c r="B120" s="130"/>
      <c r="C120" s="125"/>
      <c r="D120" s="18"/>
      <c r="E120" s="18"/>
      <c r="F120" s="18"/>
      <c r="G120" s="18"/>
      <c r="H120" s="18"/>
      <c r="I120" s="18"/>
      <c r="J120" s="18"/>
      <c r="K120" s="18"/>
      <c r="L120" s="18"/>
      <c r="M120" s="18"/>
      <c r="N120" s="18"/>
      <c r="O120" s="18"/>
      <c r="P120" s="18"/>
      <c r="Q120" s="18"/>
      <c r="R120" s="18"/>
      <c r="S120" s="18"/>
      <c r="T120" s="18"/>
      <c r="U120" s="18"/>
    </row>
    <row r="121" spans="1:21" ht="12" customHeight="1" x14ac:dyDescent="0.2">
      <c r="A121" s="135"/>
      <c r="B121" s="130"/>
      <c r="C121" s="125"/>
      <c r="D121" s="18"/>
      <c r="E121" s="18"/>
      <c r="F121" s="18"/>
      <c r="G121" s="18"/>
      <c r="H121" s="18"/>
      <c r="I121" s="18"/>
      <c r="J121" s="18"/>
      <c r="K121" s="18"/>
      <c r="L121" s="18"/>
      <c r="M121" s="18"/>
      <c r="N121" s="18"/>
      <c r="O121" s="18"/>
      <c r="P121" s="18"/>
      <c r="Q121" s="18"/>
      <c r="R121" s="18"/>
      <c r="S121" s="18"/>
      <c r="T121" s="18"/>
      <c r="U121" s="18"/>
    </row>
    <row r="122" spans="1:21" ht="12" customHeight="1" x14ac:dyDescent="0.2">
      <c r="A122" s="135"/>
      <c r="B122" s="130"/>
      <c r="C122" s="125"/>
      <c r="D122" s="18"/>
      <c r="E122" s="18"/>
      <c r="F122" s="18"/>
      <c r="G122" s="18"/>
      <c r="H122" s="18"/>
      <c r="I122" s="18"/>
      <c r="J122" s="18"/>
      <c r="K122" s="18"/>
      <c r="L122" s="18"/>
      <c r="M122" s="18"/>
      <c r="N122" s="18"/>
      <c r="O122" s="18"/>
      <c r="P122" s="18"/>
      <c r="Q122" s="18"/>
      <c r="R122" s="18"/>
      <c r="S122" s="18"/>
      <c r="T122" s="18"/>
      <c r="U122" s="18"/>
    </row>
    <row r="123" spans="1:21" ht="12" customHeight="1" x14ac:dyDescent="0.2">
      <c r="A123" s="135"/>
      <c r="B123" s="130"/>
      <c r="C123" s="125"/>
      <c r="D123" s="18"/>
      <c r="E123" s="18"/>
      <c r="F123" s="18"/>
      <c r="G123" s="18"/>
      <c r="H123" s="18"/>
      <c r="I123" s="18"/>
      <c r="J123" s="18"/>
      <c r="K123" s="18"/>
      <c r="L123" s="18"/>
      <c r="M123" s="18"/>
      <c r="N123" s="18"/>
      <c r="O123" s="18"/>
      <c r="P123" s="18"/>
      <c r="Q123" s="18"/>
      <c r="R123" s="18"/>
      <c r="S123" s="18"/>
      <c r="T123" s="18"/>
      <c r="U123" s="18"/>
    </row>
    <row r="124" spans="1:21" ht="12" customHeight="1" x14ac:dyDescent="0.2">
      <c r="A124" s="135"/>
      <c r="B124" s="130"/>
      <c r="C124" s="125"/>
      <c r="D124" s="18"/>
      <c r="E124" s="18"/>
      <c r="F124" s="18"/>
      <c r="G124" s="18"/>
      <c r="H124" s="18"/>
      <c r="I124" s="18"/>
      <c r="J124" s="18"/>
      <c r="K124" s="18"/>
      <c r="L124" s="18"/>
      <c r="M124" s="18"/>
      <c r="N124" s="18"/>
      <c r="O124" s="18"/>
      <c r="P124" s="18"/>
      <c r="Q124" s="18"/>
      <c r="R124" s="18"/>
      <c r="S124" s="18"/>
      <c r="T124" s="18"/>
      <c r="U124" s="18"/>
    </row>
    <row r="125" spans="1:21" ht="12" customHeight="1" x14ac:dyDescent="0.2">
      <c r="A125" s="135"/>
      <c r="B125" s="130"/>
      <c r="C125" s="125"/>
      <c r="D125" s="18"/>
      <c r="E125" s="18"/>
      <c r="F125" s="18"/>
      <c r="G125" s="18"/>
      <c r="H125" s="18"/>
      <c r="I125" s="18"/>
      <c r="J125" s="18"/>
      <c r="K125" s="18"/>
      <c r="L125" s="18"/>
      <c r="M125" s="18"/>
      <c r="N125" s="18"/>
      <c r="O125" s="18"/>
      <c r="P125" s="18"/>
      <c r="Q125" s="18"/>
      <c r="R125" s="18"/>
      <c r="S125" s="18"/>
      <c r="T125" s="18"/>
      <c r="U125" s="18"/>
    </row>
    <row r="126" spans="1:21" ht="12" customHeight="1" x14ac:dyDescent="0.2">
      <c r="A126" s="135"/>
      <c r="B126" s="130"/>
      <c r="C126" s="125"/>
      <c r="D126" s="18"/>
      <c r="E126" s="18"/>
      <c r="F126" s="18"/>
      <c r="G126" s="18"/>
      <c r="H126" s="18"/>
      <c r="I126" s="18"/>
      <c r="J126" s="18"/>
      <c r="K126" s="18"/>
      <c r="L126" s="18"/>
      <c r="M126" s="18"/>
      <c r="N126" s="18"/>
      <c r="O126" s="18"/>
      <c r="P126" s="18"/>
      <c r="Q126" s="18"/>
      <c r="R126" s="18"/>
      <c r="S126" s="18"/>
      <c r="T126" s="18"/>
      <c r="U126" s="18"/>
    </row>
    <row r="127" spans="1:21" ht="12" customHeight="1" x14ac:dyDescent="0.2">
      <c r="A127" s="135"/>
      <c r="B127" s="130"/>
      <c r="C127" s="125"/>
      <c r="D127" s="18"/>
      <c r="E127" s="18"/>
      <c r="F127" s="18"/>
      <c r="G127" s="18"/>
      <c r="H127" s="18"/>
      <c r="I127" s="18"/>
      <c r="J127" s="18"/>
      <c r="K127" s="18"/>
      <c r="L127" s="18"/>
      <c r="M127" s="18"/>
      <c r="N127" s="18"/>
      <c r="O127" s="18"/>
      <c r="P127" s="18"/>
      <c r="Q127" s="18"/>
      <c r="R127" s="18"/>
      <c r="S127" s="18"/>
      <c r="T127" s="18"/>
      <c r="U127" s="18"/>
    </row>
    <row r="128" spans="1:21" ht="12" customHeight="1" x14ac:dyDescent="0.2">
      <c r="A128" s="135"/>
      <c r="B128" s="130"/>
      <c r="C128" s="125"/>
      <c r="D128" s="18"/>
      <c r="E128" s="18"/>
      <c r="F128" s="18"/>
      <c r="G128" s="18"/>
      <c r="H128" s="18"/>
      <c r="I128" s="18"/>
      <c r="J128" s="18"/>
      <c r="K128" s="18"/>
      <c r="L128" s="18"/>
      <c r="M128" s="18"/>
      <c r="N128" s="18"/>
      <c r="O128" s="18"/>
      <c r="P128" s="18"/>
      <c r="Q128" s="18"/>
      <c r="R128" s="18"/>
      <c r="S128" s="18"/>
      <c r="T128" s="18"/>
      <c r="U128" s="18"/>
    </row>
    <row r="129" spans="1:21" ht="12" customHeight="1" x14ac:dyDescent="0.2">
      <c r="A129" s="135"/>
      <c r="B129" s="130"/>
      <c r="C129" s="125"/>
      <c r="D129" s="18"/>
      <c r="E129" s="18"/>
      <c r="F129" s="18"/>
      <c r="G129" s="18"/>
      <c r="H129" s="18"/>
      <c r="I129" s="18"/>
      <c r="J129" s="18"/>
      <c r="K129" s="18"/>
      <c r="L129" s="18"/>
      <c r="M129" s="18"/>
      <c r="N129" s="18"/>
      <c r="O129" s="18"/>
      <c r="P129" s="18"/>
      <c r="Q129" s="18"/>
      <c r="R129" s="18"/>
      <c r="S129" s="18"/>
      <c r="T129" s="18"/>
      <c r="U129" s="18"/>
    </row>
    <row r="130" spans="1:21" ht="12" customHeight="1" x14ac:dyDescent="0.2">
      <c r="A130" s="135"/>
      <c r="B130" s="130"/>
      <c r="C130" s="125"/>
      <c r="D130" s="18"/>
      <c r="E130" s="18"/>
      <c r="F130" s="18"/>
      <c r="G130" s="18"/>
      <c r="H130" s="18"/>
      <c r="I130" s="18"/>
      <c r="J130" s="18"/>
      <c r="K130" s="18"/>
      <c r="L130" s="18"/>
      <c r="M130" s="18"/>
      <c r="N130" s="18"/>
      <c r="O130" s="18"/>
      <c r="P130" s="18"/>
      <c r="Q130" s="18"/>
      <c r="R130" s="18"/>
      <c r="S130" s="18"/>
      <c r="T130" s="18"/>
      <c r="U130" s="18"/>
    </row>
    <row r="131" spans="1:21" ht="12" customHeight="1" x14ac:dyDescent="0.2">
      <c r="A131" s="135"/>
      <c r="B131" s="130"/>
      <c r="C131" s="125"/>
      <c r="D131" s="18"/>
      <c r="E131" s="18"/>
      <c r="F131" s="18"/>
      <c r="G131" s="18"/>
      <c r="H131" s="18"/>
      <c r="I131" s="18"/>
      <c r="J131" s="18"/>
      <c r="K131" s="18"/>
      <c r="L131" s="18"/>
      <c r="M131" s="18"/>
      <c r="N131" s="18"/>
      <c r="O131" s="18"/>
      <c r="P131" s="18"/>
      <c r="Q131" s="18"/>
      <c r="R131" s="18"/>
      <c r="S131" s="18"/>
      <c r="T131" s="18"/>
      <c r="U131" s="18"/>
    </row>
    <row r="132" spans="1:21" ht="12" customHeight="1" x14ac:dyDescent="0.2">
      <c r="A132" s="135"/>
      <c r="B132" s="130"/>
      <c r="C132" s="125"/>
      <c r="D132" s="18"/>
      <c r="E132" s="18"/>
      <c r="F132" s="18"/>
      <c r="G132" s="18"/>
      <c r="H132" s="18"/>
      <c r="I132" s="18"/>
      <c r="J132" s="18"/>
      <c r="K132" s="18"/>
      <c r="L132" s="18"/>
      <c r="M132" s="18"/>
      <c r="N132" s="18"/>
      <c r="O132" s="18"/>
      <c r="P132" s="18"/>
      <c r="Q132" s="18"/>
      <c r="R132" s="18"/>
      <c r="S132" s="18"/>
      <c r="T132" s="18"/>
      <c r="U132" s="18"/>
    </row>
    <row r="133" spans="1:21" ht="12" customHeight="1" x14ac:dyDescent="0.2">
      <c r="A133" s="135"/>
      <c r="B133" s="130"/>
      <c r="C133" s="125"/>
      <c r="D133" s="18"/>
      <c r="E133" s="18"/>
      <c r="F133" s="18"/>
      <c r="G133" s="18"/>
      <c r="H133" s="18"/>
      <c r="I133" s="18"/>
      <c r="J133" s="18"/>
      <c r="K133" s="18"/>
      <c r="L133" s="18"/>
      <c r="M133" s="18"/>
      <c r="N133" s="18"/>
      <c r="O133" s="18"/>
      <c r="P133" s="18"/>
      <c r="Q133" s="18"/>
      <c r="R133" s="18"/>
      <c r="S133" s="18"/>
      <c r="T133" s="18"/>
      <c r="U133" s="18"/>
    </row>
    <row r="134" spans="1:21" ht="12" customHeight="1" x14ac:dyDescent="0.2">
      <c r="A134" s="135"/>
      <c r="B134" s="130"/>
      <c r="C134" s="125"/>
      <c r="D134" s="18"/>
      <c r="E134" s="18"/>
      <c r="F134" s="18"/>
      <c r="G134" s="18"/>
      <c r="H134" s="18"/>
      <c r="I134" s="18"/>
      <c r="J134" s="18"/>
      <c r="K134" s="18"/>
      <c r="L134" s="18"/>
      <c r="M134" s="18"/>
      <c r="N134" s="18"/>
      <c r="O134" s="18"/>
      <c r="P134" s="18"/>
      <c r="Q134" s="18"/>
      <c r="R134" s="18"/>
      <c r="S134" s="18"/>
      <c r="T134" s="18"/>
      <c r="U134" s="18"/>
    </row>
    <row r="135" spans="1:21" ht="12" customHeight="1" x14ac:dyDescent="0.2">
      <c r="A135" s="135"/>
      <c r="B135" s="130"/>
      <c r="C135" s="125"/>
      <c r="D135" s="18"/>
      <c r="E135" s="18"/>
      <c r="F135" s="18"/>
      <c r="G135" s="18"/>
      <c r="H135" s="18"/>
      <c r="I135" s="18"/>
      <c r="J135" s="18"/>
      <c r="K135" s="18"/>
      <c r="L135" s="18"/>
      <c r="M135" s="18"/>
      <c r="N135" s="18"/>
      <c r="O135" s="18"/>
      <c r="P135" s="18"/>
      <c r="Q135" s="18"/>
      <c r="R135" s="18"/>
      <c r="S135" s="18"/>
      <c r="T135" s="18"/>
      <c r="U135" s="18"/>
    </row>
    <row r="136" spans="1:21" ht="12" customHeight="1" x14ac:dyDescent="0.2">
      <c r="A136" s="135"/>
      <c r="B136" s="130"/>
      <c r="C136" s="125"/>
      <c r="D136" s="18"/>
      <c r="E136" s="18"/>
      <c r="F136" s="18"/>
      <c r="G136" s="18"/>
      <c r="H136" s="18"/>
      <c r="I136" s="18"/>
      <c r="J136" s="18"/>
      <c r="K136" s="18"/>
      <c r="L136" s="18"/>
      <c r="M136" s="18"/>
      <c r="N136" s="18"/>
      <c r="O136" s="18"/>
      <c r="P136" s="18"/>
      <c r="Q136" s="18"/>
      <c r="R136" s="18"/>
      <c r="S136" s="18"/>
      <c r="T136" s="18"/>
      <c r="U136" s="18"/>
    </row>
    <row r="137" spans="1:21" ht="12" customHeight="1" x14ac:dyDescent="0.2">
      <c r="A137" s="135"/>
      <c r="B137" s="130"/>
      <c r="C137" s="125"/>
      <c r="D137" s="18"/>
      <c r="E137" s="18"/>
      <c r="F137" s="18"/>
      <c r="G137" s="18"/>
      <c r="H137" s="18"/>
      <c r="I137" s="18"/>
      <c r="J137" s="18"/>
      <c r="K137" s="18"/>
      <c r="L137" s="18"/>
      <c r="M137" s="18"/>
      <c r="N137" s="18"/>
      <c r="O137" s="18"/>
      <c r="P137" s="18"/>
      <c r="Q137" s="18"/>
      <c r="R137" s="18"/>
      <c r="S137" s="18"/>
      <c r="T137" s="18"/>
      <c r="U137" s="18"/>
    </row>
    <row r="138" spans="1:21" ht="12" customHeight="1" x14ac:dyDescent="0.2">
      <c r="A138" s="135"/>
      <c r="B138" s="130"/>
      <c r="C138" s="125"/>
      <c r="D138" s="18"/>
      <c r="E138" s="18"/>
      <c r="F138" s="18"/>
      <c r="G138" s="18"/>
      <c r="H138" s="18"/>
      <c r="I138" s="18"/>
      <c r="J138" s="18"/>
      <c r="K138" s="18"/>
      <c r="L138" s="18"/>
      <c r="M138" s="18"/>
      <c r="N138" s="18"/>
      <c r="O138" s="18"/>
      <c r="P138" s="18"/>
      <c r="Q138" s="18"/>
      <c r="R138" s="18"/>
      <c r="S138" s="18"/>
      <c r="T138" s="18"/>
      <c r="U138" s="18"/>
    </row>
    <row r="139" spans="1:21" ht="12" customHeight="1" x14ac:dyDescent="0.2">
      <c r="A139" s="135"/>
      <c r="B139" s="130"/>
      <c r="C139" s="125"/>
      <c r="D139" s="18"/>
      <c r="E139" s="18"/>
      <c r="F139" s="18"/>
      <c r="G139" s="18"/>
      <c r="H139" s="18"/>
      <c r="I139" s="18"/>
      <c r="J139" s="18"/>
      <c r="K139" s="18"/>
      <c r="L139" s="18"/>
      <c r="M139" s="18"/>
      <c r="N139" s="18"/>
      <c r="O139" s="18"/>
      <c r="P139" s="18"/>
      <c r="Q139" s="18"/>
      <c r="R139" s="18"/>
      <c r="S139" s="18"/>
      <c r="T139" s="18"/>
      <c r="U139" s="18"/>
    </row>
    <row r="140" spans="1:21" ht="12" customHeight="1" x14ac:dyDescent="0.2">
      <c r="A140" s="135"/>
      <c r="B140" s="130"/>
      <c r="C140" s="125"/>
      <c r="D140" s="18"/>
      <c r="E140" s="18"/>
      <c r="F140" s="18"/>
      <c r="G140" s="18"/>
      <c r="H140" s="18"/>
      <c r="I140" s="18"/>
      <c r="J140" s="18"/>
      <c r="K140" s="18"/>
      <c r="L140" s="18"/>
      <c r="M140" s="18"/>
      <c r="N140" s="18"/>
      <c r="O140" s="18"/>
      <c r="P140" s="18"/>
      <c r="Q140" s="18"/>
      <c r="R140" s="18"/>
      <c r="S140" s="18"/>
      <c r="T140" s="18"/>
      <c r="U140" s="18"/>
    </row>
    <row r="141" spans="1:21" ht="12" customHeight="1" x14ac:dyDescent="0.2">
      <c r="A141" s="135"/>
      <c r="B141" s="130"/>
      <c r="C141" s="125"/>
      <c r="D141" s="18"/>
      <c r="E141" s="18"/>
      <c r="F141" s="18"/>
      <c r="G141" s="18"/>
      <c r="H141" s="18"/>
      <c r="I141" s="18"/>
      <c r="J141" s="18"/>
      <c r="K141" s="18"/>
      <c r="L141" s="18"/>
      <c r="M141" s="18"/>
      <c r="N141" s="18"/>
      <c r="O141" s="18"/>
      <c r="P141" s="18"/>
      <c r="Q141" s="18"/>
      <c r="R141" s="18"/>
      <c r="S141" s="18"/>
      <c r="T141" s="18"/>
      <c r="U141" s="18"/>
    </row>
    <row r="142" spans="1:21" ht="12" customHeight="1" x14ac:dyDescent="0.2">
      <c r="A142" s="135"/>
      <c r="B142" s="130"/>
      <c r="C142" s="125"/>
      <c r="D142" s="18"/>
      <c r="E142" s="18"/>
      <c r="F142" s="18"/>
      <c r="G142" s="18"/>
      <c r="H142" s="18"/>
      <c r="I142" s="18"/>
      <c r="J142" s="18"/>
      <c r="K142" s="18"/>
      <c r="L142" s="18"/>
      <c r="M142" s="18"/>
      <c r="N142" s="18"/>
      <c r="O142" s="18"/>
      <c r="P142" s="18"/>
      <c r="Q142" s="18"/>
      <c r="R142" s="18"/>
      <c r="S142" s="18"/>
      <c r="T142" s="18"/>
      <c r="U142" s="18"/>
    </row>
    <row r="143" spans="1:21" ht="12" customHeight="1" x14ac:dyDescent="0.2">
      <c r="A143" s="135"/>
      <c r="B143" s="130"/>
      <c r="C143" s="125"/>
      <c r="D143" s="18"/>
      <c r="E143" s="18"/>
      <c r="F143" s="18"/>
      <c r="G143" s="18"/>
      <c r="H143" s="18"/>
      <c r="I143" s="18"/>
      <c r="J143" s="18"/>
      <c r="K143" s="18"/>
      <c r="L143" s="18"/>
      <c r="M143" s="18"/>
      <c r="N143" s="18"/>
      <c r="O143" s="18"/>
      <c r="P143" s="18"/>
      <c r="Q143" s="18"/>
      <c r="R143" s="18"/>
      <c r="S143" s="18"/>
      <c r="T143" s="18"/>
      <c r="U143" s="18"/>
    </row>
    <row r="144" spans="1:21" ht="12" customHeight="1" x14ac:dyDescent="0.2">
      <c r="A144" s="135"/>
      <c r="B144" s="130"/>
      <c r="C144" s="125"/>
      <c r="D144" s="18"/>
      <c r="E144" s="18"/>
      <c r="F144" s="18"/>
      <c r="G144" s="18"/>
      <c r="H144" s="18"/>
      <c r="I144" s="18"/>
      <c r="J144" s="18"/>
      <c r="K144" s="18"/>
      <c r="L144" s="18"/>
      <c r="M144" s="18"/>
      <c r="N144" s="18"/>
      <c r="O144" s="18"/>
      <c r="P144" s="18"/>
      <c r="Q144" s="18"/>
      <c r="R144" s="18"/>
      <c r="S144" s="18"/>
      <c r="T144" s="18"/>
      <c r="U144" s="18"/>
    </row>
    <row r="145" spans="1:21" ht="12" customHeight="1" x14ac:dyDescent="0.2">
      <c r="A145" s="135"/>
      <c r="B145" s="130"/>
      <c r="C145" s="125"/>
      <c r="D145" s="18"/>
      <c r="E145" s="18"/>
      <c r="F145" s="18"/>
      <c r="G145" s="18"/>
      <c r="H145" s="18"/>
      <c r="I145" s="18"/>
      <c r="J145" s="18"/>
      <c r="K145" s="18"/>
      <c r="L145" s="18"/>
      <c r="M145" s="18"/>
      <c r="N145" s="18"/>
      <c r="O145" s="18"/>
      <c r="P145" s="18"/>
      <c r="Q145" s="18"/>
      <c r="R145" s="18"/>
      <c r="S145" s="18"/>
      <c r="T145" s="18"/>
      <c r="U145" s="18"/>
    </row>
    <row r="146" spans="1:21" ht="12" customHeight="1" x14ac:dyDescent="0.2">
      <c r="A146" s="135"/>
      <c r="B146" s="130"/>
      <c r="C146" s="125"/>
      <c r="D146" s="18"/>
      <c r="E146" s="18"/>
      <c r="F146" s="18"/>
      <c r="G146" s="18"/>
      <c r="H146" s="18"/>
      <c r="I146" s="18"/>
      <c r="J146" s="18"/>
      <c r="K146" s="18"/>
      <c r="L146" s="18"/>
      <c r="M146" s="18"/>
      <c r="N146" s="18"/>
      <c r="O146" s="18"/>
      <c r="P146" s="18"/>
      <c r="Q146" s="18"/>
      <c r="R146" s="18"/>
      <c r="S146" s="18"/>
      <c r="T146" s="18"/>
      <c r="U146" s="18"/>
    </row>
    <row r="147" spans="1:21" ht="12" customHeight="1" x14ac:dyDescent="0.2">
      <c r="A147" s="135"/>
      <c r="B147" s="130"/>
      <c r="C147" s="125"/>
      <c r="D147" s="18"/>
      <c r="E147" s="18"/>
      <c r="F147" s="18"/>
      <c r="G147" s="18"/>
      <c r="H147" s="18"/>
      <c r="I147" s="18"/>
      <c r="J147" s="18"/>
      <c r="K147" s="18"/>
      <c r="L147" s="18"/>
      <c r="M147" s="18"/>
      <c r="N147" s="18"/>
      <c r="O147" s="18"/>
      <c r="P147" s="18"/>
      <c r="Q147" s="18"/>
      <c r="R147" s="18"/>
      <c r="S147" s="18"/>
      <c r="T147" s="18"/>
      <c r="U147" s="18"/>
    </row>
    <row r="148" spans="1:21" ht="12" customHeight="1" x14ac:dyDescent="0.2">
      <c r="A148" s="135"/>
      <c r="B148" s="130"/>
      <c r="C148" s="125"/>
      <c r="D148" s="18"/>
      <c r="E148" s="18"/>
      <c r="F148" s="18"/>
      <c r="G148" s="18"/>
      <c r="H148" s="18"/>
      <c r="I148" s="18"/>
      <c r="J148" s="18"/>
      <c r="K148" s="18"/>
      <c r="L148" s="18"/>
      <c r="M148" s="18"/>
      <c r="N148" s="18"/>
      <c r="O148" s="18"/>
      <c r="P148" s="18"/>
      <c r="Q148" s="18"/>
      <c r="R148" s="18"/>
      <c r="S148" s="18"/>
      <c r="T148" s="18"/>
      <c r="U148" s="18"/>
    </row>
    <row r="149" spans="1:21" ht="12.75" customHeight="1" x14ac:dyDescent="0.2">
      <c r="A149" s="135"/>
      <c r="B149" s="130"/>
      <c r="C149" s="125"/>
      <c r="D149" s="18"/>
      <c r="E149" s="18"/>
      <c r="F149" s="18"/>
      <c r="G149" s="18"/>
      <c r="H149" s="18"/>
      <c r="I149" s="18"/>
      <c r="J149" s="18"/>
      <c r="K149" s="18"/>
      <c r="L149" s="18"/>
      <c r="M149" s="18"/>
      <c r="N149" s="18"/>
      <c r="O149" s="18"/>
      <c r="P149" s="18"/>
      <c r="Q149" s="18"/>
      <c r="R149" s="18"/>
      <c r="S149" s="18"/>
      <c r="T149" s="18"/>
      <c r="U149" s="18"/>
    </row>
    <row r="150" spans="1:21" ht="12.75" customHeight="1" x14ac:dyDescent="0.2">
      <c r="A150" s="135"/>
      <c r="B150" s="130"/>
      <c r="C150" s="125"/>
      <c r="D150" s="18"/>
      <c r="E150" s="18"/>
      <c r="F150" s="18"/>
      <c r="G150" s="18"/>
      <c r="H150" s="18"/>
      <c r="I150" s="18"/>
      <c r="J150" s="18"/>
      <c r="K150" s="18"/>
      <c r="L150" s="18"/>
      <c r="M150" s="18"/>
      <c r="N150" s="18"/>
      <c r="O150" s="18"/>
      <c r="P150" s="18"/>
      <c r="Q150" s="18"/>
      <c r="R150" s="18"/>
      <c r="S150" s="18"/>
      <c r="T150" s="18"/>
      <c r="U150" s="18"/>
    </row>
    <row r="151" spans="1:21" ht="12.75" customHeight="1" x14ac:dyDescent="0.2">
      <c r="A151" s="135"/>
      <c r="B151" s="130"/>
      <c r="C151" s="125"/>
      <c r="D151" s="18"/>
      <c r="E151" s="18"/>
      <c r="F151" s="18"/>
      <c r="G151" s="18"/>
      <c r="H151" s="18"/>
      <c r="I151" s="18"/>
      <c r="J151" s="18"/>
      <c r="K151" s="18"/>
      <c r="L151" s="18"/>
      <c r="M151" s="18"/>
      <c r="N151" s="18"/>
      <c r="O151" s="18"/>
      <c r="P151" s="18"/>
      <c r="Q151" s="18"/>
      <c r="R151" s="18"/>
      <c r="S151" s="18"/>
      <c r="T151" s="18"/>
      <c r="U151" s="18"/>
    </row>
    <row r="152" spans="1:21" ht="12.75" customHeight="1" x14ac:dyDescent="0.2">
      <c r="A152" s="135"/>
      <c r="B152" s="130"/>
      <c r="C152" s="125"/>
      <c r="D152" s="18"/>
      <c r="E152" s="18"/>
      <c r="F152" s="18"/>
      <c r="G152" s="18"/>
      <c r="H152" s="18"/>
      <c r="I152" s="18"/>
      <c r="J152" s="18"/>
      <c r="K152" s="18"/>
      <c r="L152" s="18"/>
      <c r="M152" s="18"/>
      <c r="N152" s="18"/>
      <c r="O152" s="18"/>
      <c r="P152" s="18"/>
      <c r="Q152" s="18"/>
      <c r="R152" s="18"/>
      <c r="S152" s="18"/>
      <c r="T152" s="18"/>
      <c r="U152" s="18"/>
    </row>
    <row r="153" spans="1:21" ht="12.75" customHeight="1" x14ac:dyDescent="0.2">
      <c r="A153" s="135"/>
      <c r="B153" s="130"/>
      <c r="C153" s="125"/>
      <c r="D153" s="18"/>
      <c r="E153" s="18"/>
      <c r="F153" s="18"/>
      <c r="G153" s="18"/>
      <c r="H153" s="18"/>
      <c r="I153" s="18"/>
      <c r="J153" s="18"/>
      <c r="K153" s="18"/>
      <c r="L153" s="18"/>
      <c r="M153" s="18"/>
      <c r="N153" s="18"/>
      <c r="O153" s="18"/>
      <c r="P153" s="18"/>
      <c r="Q153" s="18"/>
      <c r="R153" s="18"/>
      <c r="S153" s="18"/>
      <c r="T153" s="18"/>
      <c r="U153" s="18"/>
    </row>
    <row r="154" spans="1:21" ht="12.75" customHeight="1" x14ac:dyDescent="0.2">
      <c r="A154" s="135"/>
      <c r="B154" s="130"/>
      <c r="C154" s="125"/>
      <c r="D154" s="18"/>
      <c r="E154" s="18"/>
      <c r="F154" s="18"/>
      <c r="G154" s="18"/>
      <c r="H154" s="18"/>
      <c r="I154" s="18"/>
      <c r="J154" s="18"/>
      <c r="K154" s="18"/>
      <c r="L154" s="18"/>
      <c r="M154" s="18"/>
      <c r="N154" s="18"/>
      <c r="O154" s="18"/>
      <c r="P154" s="18"/>
      <c r="Q154" s="18"/>
      <c r="R154" s="18"/>
      <c r="S154" s="18"/>
      <c r="T154" s="18"/>
      <c r="U154" s="18"/>
    </row>
    <row r="155" spans="1:21" ht="12.75" customHeight="1" x14ac:dyDescent="0.2">
      <c r="A155" s="135"/>
      <c r="B155" s="130"/>
      <c r="C155" s="125"/>
      <c r="D155" s="18"/>
      <c r="E155" s="18"/>
      <c r="F155" s="18"/>
      <c r="G155" s="18"/>
      <c r="H155" s="18"/>
      <c r="I155" s="18"/>
      <c r="J155" s="18"/>
      <c r="K155" s="18"/>
      <c r="L155" s="18"/>
      <c r="M155" s="18"/>
      <c r="N155" s="18"/>
      <c r="O155" s="18"/>
      <c r="P155" s="18"/>
      <c r="Q155" s="18"/>
      <c r="R155" s="18"/>
      <c r="S155" s="18"/>
      <c r="T155" s="18"/>
      <c r="U155" s="18"/>
    </row>
    <row r="156" spans="1:21" ht="12.75" customHeight="1" x14ac:dyDescent="0.2">
      <c r="A156" s="135"/>
      <c r="B156" s="130"/>
      <c r="C156" s="125"/>
      <c r="D156" s="18"/>
      <c r="E156" s="18"/>
      <c r="F156" s="18"/>
      <c r="G156" s="18"/>
      <c r="H156" s="18"/>
      <c r="I156" s="18"/>
      <c r="J156" s="18"/>
      <c r="K156" s="18"/>
      <c r="L156" s="18"/>
      <c r="M156" s="18"/>
      <c r="N156" s="18"/>
      <c r="O156" s="18"/>
      <c r="P156" s="18"/>
      <c r="Q156" s="18"/>
      <c r="R156" s="18"/>
      <c r="S156" s="18"/>
      <c r="T156" s="18"/>
      <c r="U156" s="18"/>
    </row>
    <row r="157" spans="1:21" ht="12.75" customHeight="1" x14ac:dyDescent="0.2">
      <c r="A157" s="135"/>
      <c r="B157" s="130"/>
      <c r="C157" s="125"/>
      <c r="D157" s="18"/>
      <c r="E157" s="18"/>
      <c r="F157" s="18"/>
      <c r="G157" s="18"/>
      <c r="H157" s="18"/>
      <c r="I157" s="18"/>
      <c r="J157" s="18"/>
      <c r="K157" s="18"/>
      <c r="L157" s="18"/>
      <c r="M157" s="18"/>
      <c r="N157" s="18"/>
      <c r="O157" s="18"/>
      <c r="P157" s="18"/>
      <c r="Q157" s="18"/>
      <c r="R157" s="18"/>
      <c r="S157" s="18"/>
      <c r="T157" s="18"/>
      <c r="U157" s="18"/>
    </row>
    <row r="158" spans="1:21" ht="12.75" customHeight="1" x14ac:dyDescent="0.2">
      <c r="A158" s="135"/>
      <c r="B158" s="130"/>
      <c r="C158" s="125"/>
      <c r="D158" s="18"/>
      <c r="E158" s="18"/>
      <c r="F158" s="18"/>
      <c r="G158" s="18"/>
      <c r="H158" s="18"/>
      <c r="I158" s="18"/>
      <c r="J158" s="18"/>
      <c r="K158" s="18"/>
      <c r="L158" s="18"/>
      <c r="M158" s="18"/>
      <c r="N158" s="18"/>
      <c r="O158" s="18"/>
      <c r="P158" s="18"/>
      <c r="Q158" s="18"/>
      <c r="R158" s="18"/>
      <c r="S158" s="18"/>
      <c r="T158" s="18"/>
      <c r="U158" s="18"/>
    </row>
    <row r="159" spans="1:21" ht="12.75" customHeight="1" x14ac:dyDescent="0.2">
      <c r="A159" s="135"/>
      <c r="B159" s="130"/>
      <c r="C159" s="125"/>
      <c r="D159" s="18"/>
      <c r="E159" s="18"/>
      <c r="F159" s="18"/>
      <c r="G159" s="18"/>
      <c r="H159" s="18"/>
      <c r="I159" s="18"/>
      <c r="J159" s="18"/>
      <c r="K159" s="18"/>
      <c r="L159" s="18"/>
      <c r="M159" s="18"/>
      <c r="N159" s="18"/>
      <c r="O159" s="18"/>
      <c r="P159" s="18"/>
      <c r="Q159" s="18"/>
      <c r="R159" s="18"/>
      <c r="S159" s="18"/>
      <c r="T159" s="18"/>
      <c r="U159" s="18"/>
    </row>
    <row r="160" spans="1:21" ht="12.75" customHeight="1" x14ac:dyDescent="0.2">
      <c r="A160" s="135"/>
      <c r="B160" s="130"/>
      <c r="C160" s="125"/>
      <c r="D160" s="18"/>
      <c r="E160" s="18"/>
      <c r="F160" s="18"/>
      <c r="G160" s="18"/>
      <c r="H160" s="18"/>
      <c r="I160" s="18"/>
      <c r="J160" s="18"/>
      <c r="K160" s="18"/>
      <c r="L160" s="18"/>
      <c r="M160" s="18"/>
      <c r="N160" s="18"/>
      <c r="O160" s="18"/>
      <c r="P160" s="18"/>
      <c r="Q160" s="18"/>
      <c r="R160" s="18"/>
      <c r="S160" s="18"/>
      <c r="T160" s="18"/>
      <c r="U160" s="18"/>
    </row>
    <row r="161" spans="1:21" ht="12.75" customHeight="1" x14ac:dyDescent="0.2">
      <c r="A161" s="135"/>
      <c r="B161" s="130"/>
      <c r="C161" s="125"/>
      <c r="D161" s="18"/>
      <c r="E161" s="18"/>
      <c r="F161" s="18"/>
      <c r="G161" s="18"/>
      <c r="H161" s="18"/>
      <c r="I161" s="18"/>
      <c r="J161" s="18"/>
      <c r="K161" s="18"/>
      <c r="L161" s="18"/>
      <c r="M161" s="18"/>
      <c r="N161" s="18"/>
      <c r="O161" s="18"/>
      <c r="P161" s="18"/>
      <c r="Q161" s="18"/>
      <c r="R161" s="18"/>
      <c r="S161" s="18"/>
      <c r="T161" s="18"/>
      <c r="U161" s="18"/>
    </row>
    <row r="162" spans="1:21" ht="12.75" customHeight="1" x14ac:dyDescent="0.2">
      <c r="A162" s="135"/>
      <c r="B162" s="130"/>
      <c r="C162" s="125"/>
      <c r="D162" s="18"/>
      <c r="E162" s="18"/>
      <c r="F162" s="18"/>
      <c r="G162" s="18"/>
      <c r="H162" s="18"/>
      <c r="I162" s="18"/>
      <c r="J162" s="18"/>
      <c r="K162" s="18"/>
      <c r="L162" s="18"/>
      <c r="M162" s="18"/>
      <c r="N162" s="18"/>
      <c r="O162" s="18"/>
      <c r="P162" s="18"/>
      <c r="Q162" s="18"/>
      <c r="R162" s="18"/>
      <c r="S162" s="18"/>
      <c r="T162" s="18"/>
      <c r="U162" s="18"/>
    </row>
    <row r="163" spans="1:21" ht="12.75" customHeight="1" x14ac:dyDescent="0.2">
      <c r="A163" s="135"/>
      <c r="B163" s="130"/>
      <c r="C163" s="125"/>
      <c r="D163" s="18"/>
      <c r="E163" s="18"/>
      <c r="F163" s="18"/>
      <c r="G163" s="18"/>
      <c r="H163" s="18"/>
      <c r="I163" s="18"/>
      <c r="J163" s="18"/>
      <c r="K163" s="18"/>
      <c r="L163" s="18"/>
      <c r="M163" s="18"/>
      <c r="N163" s="18"/>
      <c r="O163" s="18"/>
      <c r="P163" s="18"/>
      <c r="Q163" s="18"/>
      <c r="R163" s="18"/>
      <c r="S163" s="18"/>
      <c r="T163" s="18"/>
      <c r="U163" s="18"/>
    </row>
    <row r="164" spans="1:21" ht="12.75" customHeight="1" x14ac:dyDescent="0.2">
      <c r="A164" s="135"/>
      <c r="B164" s="130"/>
      <c r="C164" s="125"/>
      <c r="D164" s="18"/>
      <c r="E164" s="18"/>
      <c r="F164" s="18"/>
      <c r="G164" s="18"/>
      <c r="H164" s="18"/>
      <c r="I164" s="18"/>
      <c r="J164" s="18"/>
      <c r="K164" s="18"/>
      <c r="L164" s="18"/>
      <c r="M164" s="18"/>
      <c r="N164" s="18"/>
      <c r="O164" s="18"/>
      <c r="P164" s="18"/>
      <c r="Q164" s="18"/>
      <c r="R164" s="18"/>
      <c r="S164" s="18"/>
      <c r="T164" s="18"/>
      <c r="U164" s="18"/>
    </row>
    <row r="165" spans="1:21" ht="12.75" customHeight="1" x14ac:dyDescent="0.2">
      <c r="A165" s="135"/>
      <c r="B165" s="130"/>
      <c r="C165" s="125"/>
      <c r="D165" s="18"/>
      <c r="E165" s="18"/>
      <c r="F165" s="18"/>
      <c r="G165" s="18"/>
      <c r="H165" s="18"/>
      <c r="I165" s="18"/>
      <c r="J165" s="18"/>
      <c r="K165" s="18"/>
      <c r="L165" s="18"/>
      <c r="M165" s="18"/>
      <c r="N165" s="18"/>
      <c r="O165" s="18"/>
      <c r="P165" s="18"/>
      <c r="Q165" s="18"/>
      <c r="R165" s="18"/>
      <c r="S165" s="18"/>
      <c r="T165" s="18"/>
      <c r="U165" s="18"/>
    </row>
    <row r="166" spans="1:21" ht="12.75" customHeight="1" x14ac:dyDescent="0.2">
      <c r="A166" s="135"/>
      <c r="B166" s="130"/>
      <c r="C166" s="125"/>
      <c r="D166" s="18"/>
      <c r="E166" s="18"/>
      <c r="F166" s="18"/>
      <c r="G166" s="18"/>
      <c r="H166" s="18"/>
      <c r="I166" s="18"/>
      <c r="J166" s="18"/>
      <c r="K166" s="18"/>
      <c r="L166" s="18"/>
      <c r="M166" s="18"/>
      <c r="N166" s="18"/>
      <c r="O166" s="18"/>
      <c r="P166" s="18"/>
      <c r="Q166" s="18"/>
      <c r="R166" s="18"/>
      <c r="S166" s="18"/>
      <c r="T166" s="18"/>
      <c r="U166" s="18"/>
    </row>
    <row r="167" spans="1:21" ht="12.75" customHeight="1" x14ac:dyDescent="0.2">
      <c r="A167" s="135"/>
      <c r="B167" s="130"/>
      <c r="C167" s="125"/>
      <c r="D167" s="18"/>
      <c r="E167" s="18"/>
      <c r="F167" s="18"/>
      <c r="G167" s="18"/>
      <c r="H167" s="18"/>
      <c r="I167" s="18"/>
      <c r="J167" s="18"/>
      <c r="K167" s="18"/>
      <c r="L167" s="18"/>
      <c r="M167" s="18"/>
      <c r="N167" s="18"/>
      <c r="O167" s="18"/>
      <c r="P167" s="18"/>
      <c r="Q167" s="18"/>
      <c r="R167" s="18"/>
      <c r="S167" s="18"/>
      <c r="T167" s="18"/>
      <c r="U167" s="18"/>
    </row>
    <row r="168" spans="1:21" ht="12.75" customHeight="1" x14ac:dyDescent="0.2">
      <c r="A168" s="135"/>
      <c r="B168" s="130"/>
      <c r="C168" s="125"/>
      <c r="D168" s="18"/>
      <c r="E168" s="18"/>
      <c r="F168" s="18"/>
      <c r="G168" s="18"/>
      <c r="H168" s="18"/>
      <c r="I168" s="18"/>
      <c r="J168" s="18"/>
      <c r="K168" s="18"/>
      <c r="L168" s="18"/>
      <c r="M168" s="18"/>
      <c r="N168" s="18"/>
      <c r="O168" s="18"/>
      <c r="P168" s="18"/>
      <c r="Q168" s="18"/>
      <c r="R168" s="18"/>
      <c r="S168" s="18"/>
      <c r="T168" s="18"/>
      <c r="U168" s="18"/>
    </row>
    <row r="169" spans="1:21" ht="12.75" customHeight="1" x14ac:dyDescent="0.2">
      <c r="A169" s="135"/>
      <c r="B169" s="130"/>
      <c r="C169" s="125"/>
      <c r="D169" s="18"/>
      <c r="E169" s="18"/>
      <c r="F169" s="18"/>
      <c r="G169" s="18"/>
      <c r="H169" s="18"/>
      <c r="I169" s="18"/>
      <c r="J169" s="18"/>
      <c r="K169" s="18"/>
      <c r="L169" s="18"/>
      <c r="M169" s="18"/>
      <c r="N169" s="18"/>
      <c r="O169" s="18"/>
      <c r="P169" s="18"/>
      <c r="Q169" s="18"/>
      <c r="R169" s="18"/>
      <c r="S169" s="18"/>
      <c r="T169" s="18"/>
      <c r="U169" s="18"/>
    </row>
    <row r="170" spans="1:21" ht="12.75" customHeight="1" x14ac:dyDescent="0.2">
      <c r="A170" s="135"/>
      <c r="B170" s="130"/>
      <c r="C170" s="125"/>
      <c r="D170" s="18"/>
      <c r="E170" s="18"/>
      <c r="F170" s="18"/>
      <c r="G170" s="18"/>
      <c r="H170" s="18"/>
      <c r="I170" s="18"/>
      <c r="J170" s="18"/>
      <c r="K170" s="18"/>
      <c r="L170" s="18"/>
      <c r="M170" s="18"/>
      <c r="N170" s="18"/>
      <c r="O170" s="18"/>
      <c r="P170" s="18"/>
      <c r="Q170" s="18"/>
      <c r="R170" s="18"/>
      <c r="S170" s="18"/>
      <c r="T170" s="18"/>
      <c r="U170" s="18"/>
    </row>
    <row r="171" spans="1:21" ht="12.75" customHeight="1" x14ac:dyDescent="0.2">
      <c r="A171" s="135"/>
      <c r="B171" s="130"/>
      <c r="C171" s="125"/>
      <c r="D171" s="18"/>
      <c r="E171" s="18"/>
      <c r="F171" s="18"/>
      <c r="G171" s="18"/>
      <c r="H171" s="18"/>
      <c r="I171" s="18"/>
      <c r="J171" s="18"/>
      <c r="K171" s="18"/>
      <c r="L171" s="18"/>
      <c r="M171" s="18"/>
      <c r="N171" s="18"/>
      <c r="O171" s="18"/>
      <c r="P171" s="18"/>
      <c r="Q171" s="18"/>
      <c r="R171" s="18"/>
      <c r="S171" s="18"/>
      <c r="T171" s="18"/>
      <c r="U171" s="18"/>
    </row>
    <row r="172" spans="1:21" ht="12.75" customHeight="1" x14ac:dyDescent="0.2">
      <c r="A172" s="135"/>
      <c r="B172" s="130"/>
      <c r="C172" s="125"/>
      <c r="D172" s="18"/>
      <c r="E172" s="18"/>
      <c r="F172" s="18"/>
      <c r="G172" s="18"/>
      <c r="H172" s="18"/>
      <c r="I172" s="18"/>
      <c r="J172" s="18"/>
      <c r="K172" s="18"/>
      <c r="L172" s="18"/>
      <c r="M172" s="18"/>
      <c r="N172" s="18"/>
      <c r="O172" s="18"/>
      <c r="P172" s="18"/>
      <c r="Q172" s="18"/>
      <c r="R172" s="18"/>
      <c r="S172" s="18"/>
      <c r="T172" s="18"/>
      <c r="U172" s="18"/>
    </row>
    <row r="173" spans="1:21" ht="12.75" customHeight="1" x14ac:dyDescent="0.2">
      <c r="A173" s="135"/>
      <c r="B173" s="130"/>
      <c r="C173" s="125"/>
      <c r="D173" s="18"/>
      <c r="E173" s="18"/>
      <c r="F173" s="18"/>
      <c r="G173" s="18"/>
      <c r="H173" s="18"/>
      <c r="I173" s="18"/>
      <c r="J173" s="18"/>
      <c r="K173" s="18"/>
      <c r="L173" s="18"/>
      <c r="M173" s="18"/>
      <c r="N173" s="18"/>
      <c r="O173" s="18"/>
      <c r="P173" s="18"/>
      <c r="Q173" s="18"/>
      <c r="R173" s="18"/>
      <c r="S173" s="18"/>
      <c r="T173" s="18"/>
      <c r="U173" s="18"/>
    </row>
    <row r="174" spans="1:21" ht="12.75" customHeight="1" x14ac:dyDescent="0.2">
      <c r="A174" s="135"/>
      <c r="B174" s="130"/>
      <c r="C174" s="125"/>
      <c r="D174" s="18"/>
      <c r="E174" s="18"/>
      <c r="F174" s="18"/>
      <c r="G174" s="18"/>
      <c r="H174" s="18"/>
      <c r="I174" s="18"/>
      <c r="J174" s="18"/>
      <c r="K174" s="18"/>
      <c r="L174" s="18"/>
      <c r="M174" s="18"/>
      <c r="N174" s="18"/>
      <c r="O174" s="18"/>
      <c r="P174" s="18"/>
      <c r="Q174" s="18"/>
      <c r="R174" s="18"/>
      <c r="S174" s="18"/>
      <c r="T174" s="18"/>
      <c r="U174" s="18"/>
    </row>
    <row r="175" spans="1:21" ht="12.75" customHeight="1" x14ac:dyDescent="0.2">
      <c r="A175" s="135"/>
      <c r="B175" s="130"/>
      <c r="C175" s="125"/>
      <c r="D175" s="18"/>
      <c r="E175" s="18"/>
      <c r="F175" s="18"/>
      <c r="G175" s="18"/>
      <c r="H175" s="18"/>
      <c r="I175" s="18"/>
      <c r="J175" s="18"/>
      <c r="K175" s="18"/>
      <c r="L175" s="18"/>
      <c r="M175" s="18"/>
      <c r="N175" s="18"/>
      <c r="O175" s="18"/>
      <c r="P175" s="18"/>
      <c r="Q175" s="18"/>
      <c r="R175" s="18"/>
      <c r="S175" s="18"/>
      <c r="T175" s="18"/>
      <c r="U175" s="18"/>
    </row>
    <row r="176" spans="1:21" ht="12.75" customHeight="1" x14ac:dyDescent="0.2">
      <c r="A176" s="135"/>
      <c r="B176" s="130"/>
      <c r="C176" s="125"/>
      <c r="D176" s="18"/>
      <c r="E176" s="18"/>
      <c r="F176" s="18"/>
      <c r="G176" s="18"/>
      <c r="H176" s="18"/>
      <c r="I176" s="18"/>
      <c r="J176" s="18"/>
      <c r="K176" s="18"/>
      <c r="L176" s="18"/>
      <c r="M176" s="18"/>
      <c r="N176" s="18"/>
      <c r="O176" s="18"/>
      <c r="P176" s="18"/>
      <c r="Q176" s="18"/>
      <c r="R176" s="18"/>
      <c r="S176" s="18"/>
      <c r="T176" s="18"/>
      <c r="U176" s="18"/>
    </row>
    <row r="177" spans="1:21" ht="12.75" customHeight="1" x14ac:dyDescent="0.2">
      <c r="A177" s="135"/>
      <c r="B177" s="130"/>
      <c r="C177" s="125"/>
      <c r="D177" s="18"/>
      <c r="E177" s="18"/>
      <c r="F177" s="18"/>
      <c r="G177" s="18"/>
      <c r="H177" s="18"/>
      <c r="I177" s="18"/>
      <c r="J177" s="18"/>
      <c r="K177" s="18"/>
      <c r="L177" s="18"/>
      <c r="M177" s="18"/>
      <c r="N177" s="18"/>
      <c r="O177" s="18"/>
      <c r="P177" s="18"/>
      <c r="Q177" s="18"/>
      <c r="R177" s="18"/>
      <c r="S177" s="18"/>
      <c r="T177" s="18"/>
      <c r="U177" s="18"/>
    </row>
    <row r="178" spans="1:21" ht="12.75" customHeight="1" x14ac:dyDescent="0.2">
      <c r="A178" s="135"/>
      <c r="B178" s="130"/>
      <c r="C178" s="125"/>
      <c r="D178" s="18"/>
      <c r="E178" s="18"/>
      <c r="F178" s="18"/>
      <c r="G178" s="18"/>
      <c r="H178" s="18"/>
      <c r="I178" s="18"/>
      <c r="J178" s="18"/>
      <c r="K178" s="18"/>
      <c r="L178" s="18"/>
      <c r="M178" s="18"/>
      <c r="N178" s="18"/>
      <c r="O178" s="18"/>
      <c r="P178" s="18"/>
      <c r="Q178" s="18"/>
      <c r="R178" s="18"/>
      <c r="S178" s="18"/>
      <c r="T178" s="18"/>
      <c r="U178" s="18"/>
    </row>
    <row r="179" spans="1:21" ht="12.75" customHeight="1" x14ac:dyDescent="0.2">
      <c r="A179" s="135"/>
      <c r="B179" s="130"/>
      <c r="C179" s="125"/>
      <c r="D179" s="18"/>
      <c r="E179" s="18"/>
      <c r="F179" s="18"/>
      <c r="G179" s="18"/>
      <c r="H179" s="18"/>
      <c r="I179" s="18"/>
      <c r="J179" s="18"/>
      <c r="K179" s="18"/>
      <c r="L179" s="18"/>
      <c r="M179" s="18"/>
      <c r="N179" s="18"/>
      <c r="O179" s="18"/>
      <c r="P179" s="18"/>
      <c r="Q179" s="18"/>
      <c r="R179" s="18"/>
      <c r="S179" s="18"/>
      <c r="T179" s="18"/>
      <c r="U179" s="18"/>
    </row>
    <row r="180" spans="1:21" ht="12.75" customHeight="1" x14ac:dyDescent="0.2">
      <c r="A180" s="135"/>
      <c r="B180" s="130"/>
      <c r="C180" s="125"/>
      <c r="D180" s="18"/>
      <c r="E180" s="18"/>
      <c r="F180" s="18"/>
      <c r="G180" s="18"/>
      <c r="H180" s="18"/>
      <c r="I180" s="18"/>
      <c r="J180" s="18"/>
      <c r="K180" s="18"/>
      <c r="L180" s="18"/>
      <c r="M180" s="18"/>
      <c r="N180" s="18"/>
      <c r="O180" s="18"/>
      <c r="P180" s="18"/>
      <c r="Q180" s="18"/>
      <c r="R180" s="18"/>
      <c r="S180" s="18"/>
      <c r="T180" s="18"/>
      <c r="U180" s="18"/>
    </row>
    <row r="181" spans="1:21" ht="12.75" customHeight="1" x14ac:dyDescent="0.2">
      <c r="A181" s="135"/>
      <c r="B181" s="130"/>
      <c r="C181" s="125"/>
      <c r="D181" s="18"/>
      <c r="E181" s="18"/>
      <c r="F181" s="18"/>
      <c r="G181" s="18"/>
      <c r="H181" s="18"/>
      <c r="I181" s="18"/>
      <c r="J181" s="18"/>
      <c r="K181" s="18"/>
      <c r="L181" s="18"/>
      <c r="M181" s="18"/>
      <c r="N181" s="18"/>
      <c r="O181" s="18"/>
      <c r="P181" s="18"/>
      <c r="Q181" s="18"/>
      <c r="R181" s="18"/>
      <c r="S181" s="18"/>
      <c r="T181" s="18"/>
      <c r="U181" s="18"/>
    </row>
    <row r="182" spans="1:21" ht="12.75" customHeight="1" x14ac:dyDescent="0.2">
      <c r="A182" s="135"/>
      <c r="B182" s="130"/>
      <c r="C182" s="125"/>
      <c r="D182" s="18"/>
      <c r="E182" s="18"/>
      <c r="F182" s="18"/>
      <c r="G182" s="18"/>
      <c r="H182" s="18"/>
      <c r="I182" s="18"/>
      <c r="J182" s="18"/>
      <c r="K182" s="18"/>
      <c r="L182" s="18"/>
      <c r="M182" s="18"/>
      <c r="N182" s="18"/>
      <c r="O182" s="18"/>
      <c r="P182" s="18"/>
      <c r="Q182" s="18"/>
      <c r="R182" s="18"/>
      <c r="S182" s="18"/>
      <c r="T182" s="18"/>
      <c r="U182" s="18"/>
    </row>
    <row r="183" spans="1:21" ht="12.75" customHeight="1" x14ac:dyDescent="0.2">
      <c r="A183" s="135"/>
      <c r="B183" s="130"/>
      <c r="C183" s="125"/>
      <c r="D183" s="18"/>
      <c r="E183" s="18"/>
      <c r="F183" s="18"/>
      <c r="G183" s="18"/>
      <c r="H183" s="18"/>
      <c r="I183" s="18"/>
      <c r="J183" s="18"/>
      <c r="K183" s="18"/>
      <c r="L183" s="18"/>
      <c r="M183" s="18"/>
      <c r="N183" s="18"/>
      <c r="O183" s="18"/>
      <c r="P183" s="18"/>
      <c r="Q183" s="18"/>
      <c r="R183" s="18"/>
      <c r="S183" s="18"/>
      <c r="T183" s="18"/>
      <c r="U183" s="18"/>
    </row>
    <row r="184" spans="1:21" ht="12.75" customHeight="1" x14ac:dyDescent="0.2">
      <c r="A184" s="135"/>
      <c r="B184" s="130"/>
      <c r="C184" s="125"/>
      <c r="D184" s="18"/>
      <c r="E184" s="18"/>
      <c r="F184" s="18"/>
      <c r="G184" s="18"/>
      <c r="H184" s="18"/>
      <c r="I184" s="18"/>
      <c r="J184" s="18"/>
      <c r="K184" s="18"/>
      <c r="L184" s="18"/>
      <c r="M184" s="18"/>
      <c r="N184" s="18"/>
      <c r="O184" s="18"/>
      <c r="P184" s="18"/>
      <c r="Q184" s="18"/>
      <c r="R184" s="18"/>
      <c r="S184" s="18"/>
      <c r="T184" s="18"/>
      <c r="U184" s="18"/>
    </row>
    <row r="185" spans="1:21" ht="12.75" customHeight="1" x14ac:dyDescent="0.2">
      <c r="A185" s="135"/>
      <c r="B185" s="130"/>
      <c r="C185" s="125"/>
      <c r="D185" s="18"/>
      <c r="E185" s="18"/>
      <c r="F185" s="18"/>
      <c r="G185" s="18"/>
      <c r="H185" s="18"/>
      <c r="I185" s="18"/>
      <c r="J185" s="18"/>
      <c r="K185" s="18"/>
      <c r="L185" s="18"/>
      <c r="M185" s="18"/>
      <c r="N185" s="18"/>
      <c r="O185" s="18"/>
      <c r="P185" s="18"/>
      <c r="Q185" s="18"/>
      <c r="R185" s="18"/>
      <c r="S185" s="18"/>
      <c r="T185" s="18"/>
      <c r="U185" s="18"/>
    </row>
    <row r="186" spans="1:21" ht="12.75" customHeight="1" x14ac:dyDescent="0.2">
      <c r="A186" s="135"/>
      <c r="B186" s="130"/>
      <c r="C186" s="125"/>
      <c r="D186" s="18"/>
      <c r="E186" s="18"/>
      <c r="F186" s="18"/>
      <c r="G186" s="18"/>
      <c r="H186" s="18"/>
      <c r="I186" s="18"/>
      <c r="J186" s="18"/>
      <c r="K186" s="18"/>
      <c r="L186" s="18"/>
      <c r="M186" s="18"/>
      <c r="N186" s="18"/>
      <c r="O186" s="18"/>
      <c r="P186" s="18"/>
      <c r="Q186" s="18"/>
      <c r="R186" s="18"/>
      <c r="S186" s="18"/>
      <c r="T186" s="18"/>
      <c r="U186" s="18"/>
    </row>
    <row r="187" spans="1:21" ht="12.75" customHeight="1" x14ac:dyDescent="0.2">
      <c r="A187" s="135"/>
      <c r="B187" s="130"/>
      <c r="C187" s="125"/>
      <c r="D187" s="18"/>
      <c r="E187" s="18"/>
      <c r="F187" s="18"/>
      <c r="G187" s="18"/>
      <c r="H187" s="18"/>
      <c r="I187" s="18"/>
      <c r="J187" s="18"/>
      <c r="K187" s="18"/>
      <c r="L187" s="18"/>
      <c r="M187" s="18"/>
      <c r="N187" s="18"/>
      <c r="O187" s="18"/>
      <c r="P187" s="18"/>
      <c r="Q187" s="18"/>
      <c r="R187" s="18"/>
      <c r="S187" s="18"/>
      <c r="T187" s="18"/>
      <c r="U187" s="18"/>
    </row>
    <row r="188" spans="1:21" ht="12.75" customHeight="1" x14ac:dyDescent="0.2">
      <c r="A188" s="135"/>
      <c r="B188" s="130"/>
      <c r="C188" s="125"/>
      <c r="D188" s="18"/>
      <c r="E188" s="18"/>
      <c r="F188" s="18"/>
      <c r="G188" s="18"/>
      <c r="H188" s="18"/>
      <c r="I188" s="18"/>
      <c r="J188" s="18"/>
      <c r="K188" s="18"/>
      <c r="L188" s="18"/>
      <c r="M188" s="18"/>
      <c r="N188" s="18"/>
      <c r="O188" s="18"/>
      <c r="P188" s="18"/>
      <c r="Q188" s="18"/>
      <c r="R188" s="18"/>
      <c r="S188" s="18"/>
      <c r="T188" s="18"/>
      <c r="U188" s="18"/>
    </row>
    <row r="189" spans="1:21" ht="12.75" customHeight="1" x14ac:dyDescent="0.2">
      <c r="A189" s="135"/>
      <c r="B189" s="130"/>
      <c r="C189" s="125"/>
      <c r="D189" s="18"/>
      <c r="E189" s="18"/>
      <c r="F189" s="18"/>
      <c r="G189" s="18"/>
      <c r="H189" s="18"/>
      <c r="I189" s="18"/>
      <c r="J189" s="18"/>
      <c r="K189" s="18"/>
      <c r="L189" s="18"/>
      <c r="M189" s="18"/>
      <c r="N189" s="18"/>
      <c r="O189" s="18"/>
      <c r="P189" s="18"/>
      <c r="Q189" s="18"/>
      <c r="R189" s="18"/>
      <c r="S189" s="18"/>
      <c r="T189" s="18"/>
      <c r="U189" s="18"/>
    </row>
    <row r="190" spans="1:21" ht="12.75" customHeight="1" x14ac:dyDescent="0.2">
      <c r="A190" s="135"/>
      <c r="B190" s="130"/>
      <c r="C190" s="125"/>
      <c r="D190" s="18"/>
      <c r="E190" s="18"/>
      <c r="F190" s="18"/>
      <c r="G190" s="18"/>
      <c r="H190" s="18"/>
      <c r="I190" s="18"/>
      <c r="J190" s="18"/>
      <c r="K190" s="18"/>
      <c r="L190" s="18"/>
      <c r="M190" s="18"/>
      <c r="N190" s="18"/>
      <c r="O190" s="18"/>
      <c r="P190" s="18"/>
      <c r="Q190" s="18"/>
      <c r="R190" s="18"/>
      <c r="S190" s="18"/>
      <c r="T190" s="18"/>
      <c r="U190" s="18"/>
    </row>
    <row r="191" spans="1:21" ht="12.75" customHeight="1" x14ac:dyDescent="0.2">
      <c r="A191" s="135"/>
      <c r="B191" s="130"/>
      <c r="C191" s="125"/>
      <c r="D191" s="18"/>
      <c r="E191" s="18"/>
      <c r="F191" s="18"/>
      <c r="G191" s="18"/>
      <c r="H191" s="18"/>
      <c r="I191" s="18"/>
      <c r="J191" s="18"/>
      <c r="K191" s="18"/>
      <c r="L191" s="18"/>
      <c r="M191" s="18"/>
      <c r="N191" s="18"/>
      <c r="O191" s="18"/>
      <c r="P191" s="18"/>
      <c r="Q191" s="18"/>
      <c r="R191" s="18"/>
      <c r="S191" s="18"/>
      <c r="T191" s="18"/>
      <c r="U191" s="18"/>
    </row>
    <row r="192" spans="1:21" ht="12.75" customHeight="1" x14ac:dyDescent="0.2">
      <c r="A192" s="135"/>
      <c r="B192" s="130"/>
      <c r="C192" s="125"/>
      <c r="D192" s="18"/>
      <c r="E192" s="18"/>
      <c r="F192" s="18"/>
      <c r="G192" s="18"/>
      <c r="H192" s="18"/>
      <c r="I192" s="18"/>
      <c r="J192" s="18"/>
      <c r="K192" s="18"/>
      <c r="L192" s="18"/>
      <c r="M192" s="18"/>
      <c r="N192" s="18"/>
      <c r="O192" s="18"/>
      <c r="P192" s="18"/>
      <c r="Q192" s="18"/>
      <c r="R192" s="18"/>
      <c r="S192" s="18"/>
      <c r="T192" s="18"/>
      <c r="U192" s="18"/>
    </row>
    <row r="193" spans="1:21" ht="12.75" customHeight="1" x14ac:dyDescent="0.2">
      <c r="A193" s="135"/>
      <c r="B193" s="130"/>
      <c r="C193" s="125"/>
      <c r="D193" s="18"/>
      <c r="E193" s="18"/>
      <c r="F193" s="18"/>
      <c r="G193" s="18"/>
      <c r="H193" s="18"/>
      <c r="I193" s="18"/>
      <c r="J193" s="18"/>
      <c r="K193" s="18"/>
      <c r="L193" s="18"/>
      <c r="M193" s="18"/>
      <c r="N193" s="18"/>
      <c r="O193" s="18"/>
      <c r="P193" s="18"/>
      <c r="Q193" s="18"/>
      <c r="R193" s="18"/>
      <c r="S193" s="18"/>
      <c r="T193" s="18"/>
      <c r="U193" s="18"/>
    </row>
    <row r="194" spans="1:21" ht="12.75" customHeight="1" x14ac:dyDescent="0.2">
      <c r="A194" s="135"/>
      <c r="B194" s="130"/>
      <c r="C194" s="125"/>
      <c r="D194" s="18"/>
      <c r="E194" s="18"/>
      <c r="F194" s="18"/>
      <c r="G194" s="18"/>
      <c r="H194" s="18"/>
      <c r="I194" s="18"/>
      <c r="J194" s="18"/>
      <c r="K194" s="18"/>
      <c r="L194" s="18"/>
      <c r="M194" s="18"/>
      <c r="N194" s="18"/>
      <c r="O194" s="18"/>
      <c r="P194" s="18"/>
      <c r="Q194" s="18"/>
      <c r="R194" s="18"/>
      <c r="S194" s="18"/>
      <c r="T194" s="18"/>
      <c r="U194" s="18"/>
    </row>
    <row r="195" spans="1:21" ht="12.75" customHeight="1" x14ac:dyDescent="0.2">
      <c r="A195" s="135"/>
      <c r="B195" s="130"/>
      <c r="C195" s="125"/>
      <c r="D195" s="18"/>
      <c r="E195" s="18"/>
      <c r="F195" s="18"/>
      <c r="G195" s="18"/>
      <c r="H195" s="18"/>
      <c r="I195" s="18"/>
      <c r="J195" s="18"/>
      <c r="K195" s="18"/>
      <c r="L195" s="18"/>
      <c r="M195" s="18"/>
      <c r="N195" s="18"/>
      <c r="O195" s="18"/>
      <c r="P195" s="18"/>
      <c r="Q195" s="18"/>
      <c r="R195" s="18"/>
      <c r="S195" s="18"/>
      <c r="T195" s="18"/>
      <c r="U195" s="18"/>
    </row>
    <row r="196" spans="1:21" ht="12.75" customHeight="1" x14ac:dyDescent="0.2">
      <c r="A196" s="135"/>
      <c r="B196" s="130"/>
      <c r="C196" s="125"/>
      <c r="D196" s="18"/>
      <c r="E196" s="18"/>
      <c r="F196" s="18"/>
      <c r="G196" s="18"/>
      <c r="H196" s="18"/>
      <c r="I196" s="18"/>
      <c r="J196" s="18"/>
      <c r="K196" s="18"/>
      <c r="L196" s="18"/>
      <c r="M196" s="18"/>
      <c r="N196" s="18"/>
      <c r="O196" s="18"/>
      <c r="P196" s="18"/>
      <c r="Q196" s="18"/>
      <c r="R196" s="18"/>
      <c r="S196" s="18"/>
      <c r="T196" s="18"/>
      <c r="U196" s="18"/>
    </row>
    <row r="197" spans="1:21" ht="12.75" customHeight="1" x14ac:dyDescent="0.2">
      <c r="A197" s="135"/>
      <c r="B197" s="130"/>
      <c r="C197" s="125"/>
      <c r="D197" s="18"/>
      <c r="E197" s="18"/>
      <c r="F197" s="18"/>
      <c r="G197" s="18"/>
      <c r="H197" s="18"/>
      <c r="I197" s="18"/>
      <c r="J197" s="18"/>
      <c r="K197" s="18"/>
      <c r="L197" s="18"/>
      <c r="M197" s="18"/>
      <c r="N197" s="18"/>
      <c r="O197" s="18"/>
      <c r="P197" s="18"/>
      <c r="Q197" s="18"/>
      <c r="R197" s="18"/>
      <c r="S197" s="18"/>
      <c r="T197" s="18"/>
      <c r="U197" s="18"/>
    </row>
    <row r="198" spans="1:21" ht="12.75" customHeight="1" x14ac:dyDescent="0.2">
      <c r="A198" s="135"/>
      <c r="B198" s="130"/>
      <c r="C198" s="125"/>
      <c r="D198" s="18"/>
      <c r="E198" s="18"/>
      <c r="F198" s="18"/>
      <c r="G198" s="18"/>
      <c r="H198" s="18"/>
      <c r="I198" s="18"/>
      <c r="J198" s="18"/>
      <c r="K198" s="18"/>
      <c r="L198" s="18"/>
      <c r="M198" s="18"/>
      <c r="N198" s="18"/>
      <c r="O198" s="18"/>
      <c r="P198" s="18"/>
      <c r="Q198" s="18"/>
      <c r="R198" s="18"/>
      <c r="S198" s="18"/>
      <c r="T198" s="18"/>
      <c r="U198" s="18"/>
    </row>
    <row r="199" spans="1:21" ht="12.75" customHeight="1" x14ac:dyDescent="0.2">
      <c r="A199" s="135"/>
      <c r="B199" s="130"/>
      <c r="C199" s="125"/>
      <c r="D199" s="18"/>
      <c r="E199" s="18"/>
      <c r="F199" s="18"/>
      <c r="G199" s="18"/>
      <c r="H199" s="18"/>
      <c r="I199" s="18"/>
      <c r="J199" s="18"/>
      <c r="K199" s="18"/>
      <c r="L199" s="18"/>
      <c r="M199" s="18"/>
      <c r="N199" s="18"/>
      <c r="O199" s="18"/>
      <c r="P199" s="18"/>
      <c r="Q199" s="18"/>
      <c r="R199" s="18"/>
      <c r="S199" s="18"/>
      <c r="T199" s="18"/>
      <c r="U199" s="18"/>
    </row>
    <row r="200" spans="1:21" ht="12.75" customHeight="1" x14ac:dyDescent="0.2">
      <c r="A200" s="135"/>
      <c r="B200" s="130"/>
      <c r="C200" s="125"/>
      <c r="D200" s="18"/>
      <c r="E200" s="18"/>
      <c r="F200" s="18"/>
      <c r="G200" s="18"/>
      <c r="H200" s="18"/>
      <c r="I200" s="18"/>
      <c r="J200" s="18"/>
      <c r="K200" s="18"/>
      <c r="L200" s="18"/>
      <c r="M200" s="18"/>
      <c r="N200" s="18"/>
      <c r="O200" s="18"/>
      <c r="P200" s="18"/>
      <c r="Q200" s="18"/>
      <c r="R200" s="18"/>
      <c r="S200" s="18"/>
      <c r="T200" s="18"/>
      <c r="U200" s="18"/>
    </row>
    <row r="201" spans="1:21" ht="12.75" customHeight="1" x14ac:dyDescent="0.2">
      <c r="A201" s="135"/>
      <c r="B201" s="130"/>
      <c r="C201" s="125"/>
      <c r="D201" s="18"/>
      <c r="E201" s="18"/>
      <c r="F201" s="18"/>
      <c r="G201" s="18"/>
      <c r="H201" s="18"/>
      <c r="I201" s="18"/>
      <c r="J201" s="18"/>
      <c r="K201" s="18"/>
      <c r="L201" s="18"/>
      <c r="M201" s="18"/>
      <c r="N201" s="18"/>
      <c r="O201" s="18"/>
      <c r="P201" s="18"/>
      <c r="Q201" s="18"/>
      <c r="R201" s="18"/>
      <c r="S201" s="18"/>
      <c r="T201" s="18"/>
      <c r="U201" s="18"/>
    </row>
    <row r="202" spans="1:21" ht="12.75" customHeight="1" x14ac:dyDescent="0.2">
      <c r="A202" s="135"/>
      <c r="B202" s="130"/>
      <c r="C202" s="125"/>
      <c r="D202" s="18"/>
      <c r="E202" s="18"/>
      <c r="F202" s="18"/>
      <c r="G202" s="18"/>
      <c r="H202" s="18"/>
      <c r="I202" s="18"/>
      <c r="J202" s="18"/>
      <c r="K202" s="18"/>
      <c r="L202" s="18"/>
      <c r="M202" s="18"/>
      <c r="N202" s="18"/>
      <c r="O202" s="18"/>
      <c r="P202" s="18"/>
      <c r="Q202" s="18"/>
      <c r="R202" s="18"/>
      <c r="S202" s="18"/>
      <c r="T202" s="18"/>
      <c r="U202" s="18"/>
    </row>
    <row r="203" spans="1:21" ht="12.75" customHeight="1" x14ac:dyDescent="0.2">
      <c r="A203" s="135"/>
      <c r="B203" s="130"/>
      <c r="C203" s="125"/>
      <c r="D203" s="18"/>
      <c r="E203" s="18"/>
      <c r="F203" s="18"/>
      <c r="G203" s="18"/>
      <c r="H203" s="18"/>
      <c r="I203" s="18"/>
      <c r="J203" s="18"/>
      <c r="K203" s="18"/>
      <c r="L203" s="18"/>
      <c r="M203" s="18"/>
      <c r="N203" s="18"/>
      <c r="O203" s="18"/>
      <c r="P203" s="18"/>
      <c r="Q203" s="18"/>
      <c r="R203" s="18"/>
      <c r="S203" s="18"/>
      <c r="T203" s="18"/>
      <c r="U203" s="18"/>
    </row>
    <row r="204" spans="1:21" ht="12.75" customHeight="1" x14ac:dyDescent="0.2">
      <c r="A204" s="135"/>
      <c r="B204" s="130"/>
      <c r="C204" s="125"/>
      <c r="D204" s="18"/>
      <c r="E204" s="18"/>
      <c r="F204" s="18"/>
      <c r="G204" s="18"/>
      <c r="H204" s="18"/>
      <c r="I204" s="18"/>
      <c r="J204" s="18"/>
      <c r="K204" s="18"/>
      <c r="L204" s="18"/>
      <c r="M204" s="18"/>
      <c r="N204" s="18"/>
      <c r="O204" s="18"/>
      <c r="P204" s="18"/>
      <c r="Q204" s="18"/>
      <c r="R204" s="18"/>
      <c r="S204" s="18"/>
      <c r="T204" s="18"/>
      <c r="U204" s="18"/>
    </row>
    <row r="205" spans="1:21" ht="12.75" customHeight="1" x14ac:dyDescent="0.2">
      <c r="A205" s="135"/>
      <c r="B205" s="130"/>
      <c r="C205" s="125"/>
      <c r="D205" s="18"/>
      <c r="E205" s="18"/>
      <c r="F205" s="18"/>
      <c r="G205" s="18"/>
      <c r="H205" s="18"/>
      <c r="I205" s="18"/>
      <c r="J205" s="18"/>
      <c r="K205" s="18"/>
      <c r="L205" s="18"/>
      <c r="M205" s="18"/>
      <c r="N205" s="18"/>
      <c r="O205" s="18"/>
      <c r="P205" s="18"/>
      <c r="Q205" s="18"/>
      <c r="R205" s="18"/>
      <c r="S205" s="18"/>
      <c r="T205" s="18"/>
      <c r="U205" s="18"/>
    </row>
    <row r="206" spans="1:21" ht="12.75" customHeight="1" x14ac:dyDescent="0.2">
      <c r="A206" s="135"/>
      <c r="B206" s="130"/>
      <c r="C206" s="125"/>
      <c r="D206" s="18"/>
      <c r="E206" s="18"/>
      <c r="F206" s="18"/>
      <c r="G206" s="18"/>
      <c r="H206" s="18"/>
      <c r="I206" s="18"/>
      <c r="J206" s="18"/>
      <c r="K206" s="18"/>
      <c r="L206" s="18"/>
      <c r="M206" s="18"/>
      <c r="N206" s="18"/>
      <c r="O206" s="18"/>
      <c r="P206" s="18"/>
      <c r="Q206" s="18"/>
      <c r="R206" s="18"/>
      <c r="S206" s="18"/>
      <c r="T206" s="18"/>
      <c r="U206" s="18"/>
    </row>
    <row r="207" spans="1:21" ht="12.75" customHeight="1" x14ac:dyDescent="0.2">
      <c r="A207" s="135"/>
      <c r="B207" s="130"/>
      <c r="C207" s="125"/>
      <c r="D207" s="18"/>
      <c r="E207" s="18"/>
      <c r="F207" s="18"/>
      <c r="G207" s="18"/>
      <c r="H207" s="18"/>
      <c r="I207" s="18"/>
      <c r="J207" s="18"/>
      <c r="K207" s="18"/>
      <c r="L207" s="18"/>
      <c r="M207" s="18"/>
      <c r="N207" s="18"/>
      <c r="O207" s="18"/>
      <c r="P207" s="18"/>
      <c r="Q207" s="18"/>
      <c r="R207" s="18"/>
      <c r="S207" s="18"/>
      <c r="T207" s="18"/>
      <c r="U207" s="18"/>
    </row>
    <row r="208" spans="1:21" ht="12.75" customHeight="1" x14ac:dyDescent="0.2">
      <c r="A208" s="135"/>
      <c r="B208" s="130"/>
      <c r="C208" s="125"/>
      <c r="D208" s="18"/>
      <c r="E208" s="18"/>
      <c r="F208" s="18"/>
      <c r="G208" s="18"/>
      <c r="H208" s="18"/>
      <c r="I208" s="18"/>
      <c r="J208" s="18"/>
      <c r="K208" s="18"/>
      <c r="L208" s="18"/>
      <c r="M208" s="18"/>
      <c r="N208" s="18"/>
      <c r="O208" s="18"/>
      <c r="P208" s="18"/>
      <c r="Q208" s="18"/>
      <c r="R208" s="18"/>
      <c r="S208" s="18"/>
      <c r="T208" s="18"/>
      <c r="U208" s="18"/>
    </row>
    <row r="209" spans="1:21" ht="12.75" customHeight="1" x14ac:dyDescent="0.2">
      <c r="A209" s="135"/>
      <c r="B209" s="130"/>
      <c r="C209" s="125"/>
      <c r="D209" s="18"/>
      <c r="E209" s="18"/>
      <c r="F209" s="18"/>
      <c r="G209" s="18"/>
      <c r="H209" s="18"/>
      <c r="I209" s="18"/>
      <c r="J209" s="18"/>
      <c r="K209" s="18"/>
      <c r="L209" s="18"/>
      <c r="M209" s="18"/>
      <c r="N209" s="18"/>
      <c r="O209" s="18"/>
      <c r="P209" s="18"/>
      <c r="Q209" s="18"/>
      <c r="R209" s="18"/>
      <c r="S209" s="18"/>
      <c r="T209" s="18"/>
      <c r="U209" s="18"/>
    </row>
    <row r="210" spans="1:21" ht="12.75" customHeight="1" x14ac:dyDescent="0.2">
      <c r="A210" s="135"/>
      <c r="B210" s="130"/>
      <c r="C210" s="125"/>
      <c r="D210" s="18"/>
      <c r="E210" s="18"/>
      <c r="F210" s="18"/>
      <c r="G210" s="18"/>
      <c r="H210" s="18"/>
      <c r="I210" s="18"/>
      <c r="J210" s="18"/>
      <c r="K210" s="18"/>
      <c r="L210" s="18"/>
      <c r="M210" s="18"/>
      <c r="N210" s="18"/>
      <c r="O210" s="18"/>
      <c r="P210" s="18"/>
      <c r="Q210" s="18"/>
      <c r="R210" s="18"/>
      <c r="S210" s="18"/>
      <c r="T210" s="18"/>
      <c r="U210" s="18"/>
    </row>
    <row r="211" spans="1:21" ht="12.75" customHeight="1" x14ac:dyDescent="0.2">
      <c r="A211" s="135"/>
      <c r="B211" s="130"/>
      <c r="C211" s="125"/>
      <c r="D211" s="18"/>
      <c r="E211" s="18"/>
      <c r="F211" s="18"/>
      <c r="G211" s="18"/>
      <c r="H211" s="18"/>
      <c r="I211" s="18"/>
      <c r="J211" s="18"/>
      <c r="K211" s="18"/>
      <c r="L211" s="18"/>
      <c r="M211" s="18"/>
      <c r="N211" s="18"/>
      <c r="O211" s="18"/>
      <c r="P211" s="18"/>
      <c r="Q211" s="18"/>
      <c r="R211" s="18"/>
      <c r="S211" s="18"/>
      <c r="T211" s="18"/>
      <c r="U211" s="18"/>
    </row>
    <row r="212" spans="1:21" ht="12.75" customHeight="1" x14ac:dyDescent="0.2">
      <c r="A212" s="135"/>
      <c r="B212" s="130"/>
      <c r="C212" s="125"/>
      <c r="D212" s="18"/>
      <c r="E212" s="18"/>
      <c r="F212" s="18"/>
      <c r="G212" s="18"/>
      <c r="H212" s="18"/>
      <c r="I212" s="18"/>
      <c r="J212" s="18"/>
      <c r="K212" s="18"/>
      <c r="L212" s="18"/>
      <c r="M212" s="18"/>
      <c r="N212" s="18"/>
      <c r="O212" s="18"/>
      <c r="P212" s="18"/>
      <c r="Q212" s="18"/>
      <c r="R212" s="18"/>
      <c r="S212" s="18"/>
      <c r="T212" s="18"/>
      <c r="U212" s="18"/>
    </row>
    <row r="213" spans="1:21" ht="12.75" customHeight="1" x14ac:dyDescent="0.2">
      <c r="A213" s="135"/>
      <c r="B213" s="130"/>
      <c r="C213" s="125"/>
      <c r="D213" s="18"/>
      <c r="E213" s="18"/>
      <c r="F213" s="18"/>
      <c r="G213" s="18"/>
      <c r="H213" s="18"/>
      <c r="I213" s="18"/>
      <c r="J213" s="18"/>
      <c r="K213" s="18"/>
      <c r="L213" s="18"/>
      <c r="M213" s="18"/>
      <c r="N213" s="18"/>
      <c r="O213" s="18"/>
      <c r="P213" s="18"/>
      <c r="Q213" s="18"/>
      <c r="R213" s="18"/>
      <c r="S213" s="18"/>
      <c r="T213" s="18"/>
      <c r="U213" s="18"/>
    </row>
    <row r="214" spans="1:21" ht="12.75" customHeight="1" x14ac:dyDescent="0.2">
      <c r="A214" s="135"/>
      <c r="B214" s="130"/>
      <c r="C214" s="125"/>
      <c r="D214" s="18"/>
      <c r="E214" s="18"/>
      <c r="F214" s="18"/>
      <c r="G214" s="18"/>
      <c r="H214" s="18"/>
      <c r="I214" s="18"/>
      <c r="J214" s="18"/>
      <c r="K214" s="18"/>
      <c r="L214" s="18"/>
      <c r="M214" s="18"/>
      <c r="N214" s="18"/>
      <c r="O214" s="18"/>
      <c r="P214" s="18"/>
      <c r="Q214" s="18"/>
      <c r="R214" s="18"/>
      <c r="S214" s="18"/>
      <c r="T214" s="18"/>
      <c r="U214" s="18"/>
    </row>
    <row r="215" spans="1:21" ht="12.75" customHeight="1" x14ac:dyDescent="0.2">
      <c r="A215" s="135"/>
      <c r="B215" s="130"/>
      <c r="C215" s="125"/>
      <c r="D215" s="18"/>
      <c r="E215" s="18"/>
      <c r="F215" s="18"/>
      <c r="G215" s="18"/>
      <c r="H215" s="18"/>
      <c r="I215" s="18"/>
      <c r="J215" s="18"/>
      <c r="K215" s="18"/>
      <c r="L215" s="18"/>
      <c r="M215" s="18"/>
      <c r="N215" s="18"/>
      <c r="O215" s="18"/>
      <c r="P215" s="18"/>
      <c r="Q215" s="18"/>
      <c r="R215" s="18"/>
      <c r="S215" s="18"/>
      <c r="T215" s="18"/>
      <c r="U215" s="18"/>
    </row>
    <row r="216" spans="1:21" ht="12.75" customHeight="1" x14ac:dyDescent="0.2">
      <c r="A216" s="135"/>
      <c r="B216" s="130"/>
      <c r="C216" s="125"/>
      <c r="D216" s="18"/>
      <c r="E216" s="18"/>
      <c r="F216" s="18"/>
      <c r="G216" s="18"/>
      <c r="H216" s="18"/>
      <c r="I216" s="18"/>
      <c r="J216" s="18"/>
      <c r="K216" s="18"/>
      <c r="L216" s="18"/>
      <c r="M216" s="18"/>
      <c r="N216" s="18"/>
      <c r="O216" s="18"/>
      <c r="P216" s="18"/>
      <c r="Q216" s="18"/>
      <c r="R216" s="18"/>
      <c r="S216" s="18"/>
      <c r="T216" s="18"/>
      <c r="U216" s="18"/>
    </row>
    <row r="217" spans="1:21" ht="12.75" customHeight="1" x14ac:dyDescent="0.2">
      <c r="A217" s="135"/>
      <c r="B217" s="130"/>
      <c r="C217" s="125"/>
      <c r="D217" s="18"/>
      <c r="E217" s="18"/>
      <c r="F217" s="18"/>
      <c r="G217" s="18"/>
      <c r="H217" s="18"/>
      <c r="I217" s="18"/>
      <c r="J217" s="18"/>
      <c r="K217" s="18"/>
      <c r="L217" s="18"/>
      <c r="M217" s="18"/>
      <c r="N217" s="18"/>
      <c r="O217" s="18"/>
      <c r="P217" s="18"/>
      <c r="Q217" s="18"/>
      <c r="R217" s="18"/>
      <c r="S217" s="18"/>
      <c r="T217" s="18"/>
      <c r="U217" s="18"/>
    </row>
    <row r="218" spans="1:21" ht="12.75" customHeight="1" x14ac:dyDescent="0.2">
      <c r="A218" s="135"/>
      <c r="B218" s="130"/>
      <c r="C218" s="125"/>
      <c r="D218" s="18"/>
      <c r="E218" s="18"/>
      <c r="F218" s="18"/>
      <c r="G218" s="18"/>
      <c r="H218" s="18"/>
      <c r="I218" s="18"/>
      <c r="J218" s="18"/>
      <c r="K218" s="18"/>
      <c r="L218" s="18"/>
      <c r="M218" s="18"/>
      <c r="N218" s="18"/>
      <c r="O218" s="18"/>
      <c r="P218" s="18"/>
      <c r="Q218" s="18"/>
      <c r="R218" s="18"/>
      <c r="S218" s="18"/>
      <c r="T218" s="18"/>
      <c r="U218" s="18"/>
    </row>
    <row r="219" spans="1:21" ht="12.75" customHeight="1" x14ac:dyDescent="0.2">
      <c r="A219" s="135"/>
      <c r="B219" s="130"/>
      <c r="C219" s="125"/>
      <c r="D219" s="18"/>
      <c r="E219" s="18"/>
      <c r="F219" s="18"/>
      <c r="G219" s="18"/>
      <c r="H219" s="18"/>
      <c r="I219" s="18"/>
      <c r="J219" s="18"/>
      <c r="K219" s="18"/>
      <c r="L219" s="18"/>
      <c r="M219" s="18"/>
      <c r="N219" s="18"/>
      <c r="O219" s="18"/>
      <c r="P219" s="18"/>
      <c r="Q219" s="18"/>
      <c r="R219" s="18"/>
      <c r="S219" s="18"/>
      <c r="T219" s="18"/>
      <c r="U219" s="18"/>
    </row>
    <row r="220" spans="1:21" ht="12.75" customHeight="1" x14ac:dyDescent="0.2">
      <c r="A220" s="135"/>
      <c r="B220" s="130"/>
      <c r="C220" s="125"/>
      <c r="D220" s="18"/>
      <c r="E220" s="18"/>
      <c r="F220" s="18"/>
      <c r="G220" s="18"/>
      <c r="H220" s="18"/>
      <c r="I220" s="18"/>
      <c r="J220" s="18"/>
      <c r="K220" s="18"/>
      <c r="L220" s="18"/>
      <c r="M220" s="18"/>
      <c r="N220" s="18"/>
      <c r="O220" s="18"/>
      <c r="P220" s="18"/>
      <c r="Q220" s="18"/>
      <c r="R220" s="18"/>
      <c r="S220" s="18"/>
      <c r="T220" s="18"/>
      <c r="U220" s="18"/>
    </row>
    <row r="221" spans="1:21" ht="12.75" customHeight="1" x14ac:dyDescent="0.2">
      <c r="A221" s="135"/>
      <c r="B221" s="130"/>
      <c r="C221" s="125"/>
      <c r="D221" s="18"/>
      <c r="E221" s="18"/>
      <c r="F221" s="18"/>
      <c r="G221" s="18"/>
      <c r="H221" s="18"/>
      <c r="I221" s="18"/>
      <c r="J221" s="18"/>
      <c r="K221" s="18"/>
      <c r="L221" s="18"/>
      <c r="M221" s="18"/>
      <c r="N221" s="18"/>
      <c r="O221" s="18"/>
      <c r="P221" s="18"/>
      <c r="Q221" s="18"/>
      <c r="R221" s="18"/>
      <c r="S221" s="18"/>
      <c r="T221" s="18"/>
      <c r="U221" s="18"/>
    </row>
    <row r="222" spans="1:21" ht="12.75" customHeight="1" x14ac:dyDescent="0.2">
      <c r="A222" s="135"/>
      <c r="B222" s="130"/>
      <c r="C222" s="125"/>
      <c r="D222" s="18"/>
      <c r="E222" s="18"/>
      <c r="F222" s="18"/>
      <c r="G222" s="18"/>
      <c r="H222" s="18"/>
      <c r="I222" s="18"/>
      <c r="J222" s="18"/>
      <c r="K222" s="18"/>
      <c r="L222" s="18"/>
      <c r="M222" s="18"/>
      <c r="N222" s="18"/>
      <c r="O222" s="18"/>
      <c r="P222" s="18"/>
      <c r="Q222" s="18"/>
      <c r="R222" s="18"/>
      <c r="S222" s="18"/>
      <c r="T222" s="18"/>
      <c r="U222" s="18"/>
    </row>
    <row r="223" spans="1:21" ht="12.75" customHeight="1" x14ac:dyDescent="0.2">
      <c r="A223" s="135"/>
      <c r="B223" s="130"/>
      <c r="C223" s="125"/>
      <c r="D223" s="18"/>
      <c r="E223" s="18"/>
      <c r="F223" s="18"/>
      <c r="G223" s="18"/>
      <c r="H223" s="18"/>
      <c r="I223" s="18"/>
      <c r="J223" s="18"/>
      <c r="K223" s="18"/>
      <c r="L223" s="18"/>
      <c r="M223" s="18"/>
      <c r="N223" s="18"/>
      <c r="O223" s="18"/>
      <c r="P223" s="18"/>
      <c r="Q223" s="18"/>
      <c r="R223" s="18"/>
      <c r="S223" s="18"/>
      <c r="T223" s="18"/>
      <c r="U223" s="18"/>
    </row>
    <row r="224" spans="1:21" ht="12.75" customHeight="1" x14ac:dyDescent="0.2">
      <c r="A224" s="135"/>
      <c r="B224" s="130"/>
      <c r="C224" s="125"/>
      <c r="D224" s="18"/>
      <c r="E224" s="18"/>
      <c r="F224" s="18"/>
      <c r="G224" s="18"/>
      <c r="H224" s="18"/>
      <c r="I224" s="18"/>
      <c r="J224" s="18"/>
      <c r="K224" s="18"/>
      <c r="L224" s="18"/>
      <c r="M224" s="18"/>
      <c r="N224" s="18"/>
      <c r="O224" s="18"/>
      <c r="P224" s="18"/>
      <c r="Q224" s="18"/>
      <c r="R224" s="18"/>
      <c r="S224" s="18"/>
      <c r="T224" s="18"/>
      <c r="U224" s="18"/>
    </row>
    <row r="225" spans="1:21" ht="12.75" customHeight="1" x14ac:dyDescent="0.2">
      <c r="A225" s="135"/>
      <c r="B225" s="130"/>
      <c r="C225" s="125"/>
      <c r="D225" s="18"/>
      <c r="E225" s="18"/>
      <c r="F225" s="18"/>
      <c r="G225" s="18"/>
      <c r="H225" s="18"/>
      <c r="I225" s="18"/>
      <c r="J225" s="18"/>
      <c r="K225" s="18"/>
      <c r="L225" s="18"/>
      <c r="M225" s="18"/>
      <c r="N225" s="18"/>
      <c r="O225" s="18"/>
      <c r="P225" s="18"/>
      <c r="Q225" s="18"/>
      <c r="R225" s="18"/>
      <c r="S225" s="18"/>
      <c r="T225" s="18"/>
      <c r="U225" s="18"/>
    </row>
    <row r="226" spans="1:21" ht="12.75" customHeight="1" x14ac:dyDescent="0.2">
      <c r="A226" s="135"/>
      <c r="B226" s="130"/>
      <c r="C226" s="125"/>
      <c r="D226" s="18"/>
      <c r="E226" s="18"/>
      <c r="F226" s="18"/>
      <c r="G226" s="18"/>
      <c r="H226" s="18"/>
      <c r="I226" s="18"/>
      <c r="J226" s="18"/>
      <c r="K226" s="18"/>
      <c r="L226" s="18"/>
      <c r="M226" s="18"/>
      <c r="N226" s="18"/>
      <c r="O226" s="18"/>
      <c r="P226" s="18"/>
      <c r="Q226" s="18"/>
      <c r="R226" s="18"/>
      <c r="S226" s="18"/>
      <c r="T226" s="18"/>
      <c r="U226" s="18"/>
    </row>
    <row r="227" spans="1:21" ht="12.75" customHeight="1" x14ac:dyDescent="0.2">
      <c r="A227" s="135"/>
      <c r="B227" s="130"/>
      <c r="C227" s="125"/>
      <c r="D227" s="18"/>
      <c r="E227" s="18"/>
      <c r="F227" s="18"/>
      <c r="G227" s="18"/>
      <c r="H227" s="18"/>
      <c r="I227" s="18"/>
      <c r="J227" s="18"/>
      <c r="K227" s="18"/>
      <c r="L227" s="18"/>
      <c r="M227" s="18"/>
      <c r="N227" s="18"/>
      <c r="O227" s="18"/>
      <c r="P227" s="18"/>
      <c r="Q227" s="18"/>
      <c r="R227" s="18"/>
      <c r="S227" s="18"/>
      <c r="T227" s="18"/>
      <c r="U227" s="18"/>
    </row>
    <row r="228" spans="1:21" ht="12.75" customHeight="1" x14ac:dyDescent="0.2">
      <c r="A228" s="135"/>
      <c r="B228" s="130"/>
      <c r="C228" s="125"/>
      <c r="D228" s="18"/>
      <c r="E228" s="18"/>
      <c r="F228" s="18"/>
      <c r="G228" s="18"/>
      <c r="H228" s="18"/>
      <c r="I228" s="18"/>
      <c r="J228" s="18"/>
      <c r="K228" s="18"/>
      <c r="L228" s="18"/>
      <c r="M228" s="18"/>
      <c r="N228" s="18"/>
      <c r="O228" s="18"/>
      <c r="P228" s="18"/>
      <c r="Q228" s="18"/>
      <c r="R228" s="18"/>
      <c r="S228" s="18"/>
      <c r="T228" s="18"/>
      <c r="U228" s="18"/>
    </row>
    <row r="229" spans="1:21" ht="12.75" customHeight="1" x14ac:dyDescent="0.2">
      <c r="A229" s="135"/>
      <c r="B229" s="130"/>
      <c r="C229" s="125"/>
      <c r="D229" s="18"/>
      <c r="E229" s="18"/>
      <c r="F229" s="18"/>
      <c r="G229" s="18"/>
      <c r="H229" s="18"/>
      <c r="I229" s="18"/>
      <c r="J229" s="18"/>
      <c r="K229" s="18"/>
      <c r="L229" s="18"/>
      <c r="M229" s="18"/>
      <c r="N229" s="18"/>
      <c r="O229" s="18"/>
      <c r="P229" s="18"/>
      <c r="Q229" s="18"/>
      <c r="R229" s="18"/>
      <c r="S229" s="18"/>
      <c r="T229" s="18"/>
      <c r="U229" s="18"/>
    </row>
    <row r="230" spans="1:21" ht="12.75" customHeight="1" x14ac:dyDescent="0.2">
      <c r="A230" s="135"/>
      <c r="B230" s="130"/>
      <c r="C230" s="125"/>
      <c r="D230" s="18"/>
      <c r="E230" s="18"/>
      <c r="F230" s="18"/>
      <c r="G230" s="18"/>
      <c r="H230" s="18"/>
      <c r="I230" s="18"/>
      <c r="J230" s="18"/>
      <c r="K230" s="18"/>
      <c r="L230" s="18"/>
      <c r="M230" s="18"/>
      <c r="N230" s="18"/>
      <c r="O230" s="18"/>
      <c r="P230" s="18"/>
      <c r="Q230" s="18"/>
      <c r="R230" s="18"/>
      <c r="S230" s="18"/>
      <c r="T230" s="18"/>
      <c r="U230" s="18"/>
    </row>
    <row r="231" spans="1:21" ht="12.75" customHeight="1" x14ac:dyDescent="0.2">
      <c r="A231" s="135"/>
      <c r="B231" s="130"/>
      <c r="C231" s="125"/>
      <c r="D231" s="18"/>
      <c r="E231" s="18"/>
      <c r="F231" s="18"/>
      <c r="G231" s="18"/>
      <c r="H231" s="18"/>
      <c r="I231" s="18"/>
      <c r="J231" s="18"/>
      <c r="K231" s="18"/>
      <c r="L231" s="18"/>
      <c r="M231" s="18"/>
      <c r="N231" s="18"/>
      <c r="O231" s="18"/>
      <c r="P231" s="18"/>
      <c r="Q231" s="18"/>
      <c r="R231" s="18"/>
      <c r="S231" s="18"/>
      <c r="T231" s="18"/>
      <c r="U231" s="18"/>
    </row>
    <row r="232" spans="1:21" ht="12.75" customHeight="1" x14ac:dyDescent="0.2">
      <c r="A232" s="135"/>
      <c r="B232" s="130"/>
      <c r="C232" s="125"/>
      <c r="D232" s="18"/>
      <c r="E232" s="18"/>
      <c r="F232" s="18"/>
      <c r="G232" s="18"/>
      <c r="H232" s="18"/>
      <c r="I232" s="18"/>
      <c r="J232" s="18"/>
      <c r="K232" s="18"/>
      <c r="L232" s="18"/>
      <c r="M232" s="18"/>
      <c r="N232" s="18"/>
      <c r="O232" s="18"/>
      <c r="P232" s="18"/>
      <c r="Q232" s="18"/>
      <c r="R232" s="18"/>
      <c r="S232" s="18"/>
      <c r="T232" s="18"/>
      <c r="U232" s="18"/>
    </row>
    <row r="233" spans="1:21" ht="12.75" customHeight="1" x14ac:dyDescent="0.2">
      <c r="A233" s="135"/>
      <c r="B233" s="130"/>
      <c r="C233" s="125"/>
      <c r="D233" s="18"/>
      <c r="E233" s="18"/>
      <c r="F233" s="18"/>
      <c r="G233" s="18"/>
      <c r="H233" s="18"/>
      <c r="I233" s="18"/>
      <c r="J233" s="18"/>
      <c r="K233" s="18"/>
      <c r="L233" s="18"/>
      <c r="M233" s="18"/>
      <c r="N233" s="18"/>
      <c r="O233" s="18"/>
      <c r="P233" s="18"/>
      <c r="Q233" s="18"/>
      <c r="R233" s="18"/>
      <c r="S233" s="18"/>
      <c r="T233" s="18"/>
      <c r="U233" s="18"/>
    </row>
    <row r="234" spans="1:21" ht="12.75" customHeight="1" x14ac:dyDescent="0.2">
      <c r="A234" s="135"/>
      <c r="B234" s="130"/>
      <c r="C234" s="125"/>
      <c r="D234" s="18"/>
      <c r="E234" s="18"/>
      <c r="F234" s="18"/>
      <c r="G234" s="18"/>
      <c r="H234" s="18"/>
      <c r="I234" s="18"/>
      <c r="J234" s="18"/>
      <c r="K234" s="18"/>
      <c r="L234" s="18"/>
      <c r="M234" s="18"/>
      <c r="N234" s="18"/>
      <c r="O234" s="18"/>
      <c r="P234" s="18"/>
      <c r="Q234" s="18"/>
      <c r="R234" s="18"/>
      <c r="S234" s="18"/>
      <c r="T234" s="18"/>
      <c r="U234" s="18"/>
    </row>
    <row r="235" spans="1:21" ht="12.75" customHeight="1" x14ac:dyDescent="0.2">
      <c r="A235" s="135"/>
      <c r="B235" s="130"/>
      <c r="C235" s="125"/>
      <c r="D235" s="18"/>
      <c r="E235" s="18"/>
      <c r="F235" s="18"/>
      <c r="G235" s="18"/>
      <c r="H235" s="18"/>
      <c r="I235" s="18"/>
      <c r="J235" s="18"/>
      <c r="K235" s="18"/>
      <c r="L235" s="18"/>
      <c r="M235" s="18"/>
      <c r="N235" s="18"/>
      <c r="O235" s="18"/>
      <c r="P235" s="18"/>
      <c r="Q235" s="18"/>
      <c r="R235" s="18"/>
      <c r="S235" s="18"/>
      <c r="T235" s="18"/>
      <c r="U235" s="18"/>
    </row>
    <row r="236" spans="1:21" ht="12.75" customHeight="1" x14ac:dyDescent="0.2">
      <c r="A236" s="135"/>
      <c r="B236" s="130"/>
      <c r="C236" s="125"/>
      <c r="D236" s="18"/>
      <c r="E236" s="18"/>
      <c r="F236" s="18"/>
      <c r="G236" s="18"/>
      <c r="H236" s="18"/>
      <c r="I236" s="18"/>
      <c r="J236" s="18"/>
      <c r="K236" s="18"/>
      <c r="L236" s="18"/>
      <c r="M236" s="18"/>
      <c r="N236" s="18"/>
      <c r="O236" s="18"/>
      <c r="P236" s="18"/>
      <c r="Q236" s="18"/>
      <c r="R236" s="18"/>
      <c r="S236" s="18"/>
      <c r="T236" s="18"/>
      <c r="U236" s="18"/>
    </row>
    <row r="237" spans="1:21" ht="12.75" customHeight="1" x14ac:dyDescent="0.2">
      <c r="A237" s="135"/>
      <c r="B237" s="130"/>
      <c r="C237" s="125"/>
      <c r="D237" s="18"/>
      <c r="E237" s="18"/>
      <c r="F237" s="18"/>
      <c r="G237" s="18"/>
      <c r="H237" s="18"/>
      <c r="I237" s="18"/>
      <c r="J237" s="18"/>
      <c r="K237" s="18"/>
      <c r="L237" s="18"/>
      <c r="M237" s="18"/>
      <c r="N237" s="18"/>
      <c r="O237" s="18"/>
      <c r="P237" s="18"/>
      <c r="Q237" s="18"/>
      <c r="R237" s="18"/>
      <c r="S237" s="18"/>
      <c r="T237" s="18"/>
      <c r="U237" s="18"/>
    </row>
    <row r="238" spans="1:21" ht="12.75" customHeight="1" x14ac:dyDescent="0.2">
      <c r="A238" s="135"/>
      <c r="B238" s="130"/>
      <c r="C238" s="125"/>
      <c r="D238" s="18"/>
      <c r="E238" s="18"/>
      <c r="F238" s="18"/>
      <c r="G238" s="18"/>
      <c r="H238" s="18"/>
      <c r="I238" s="18"/>
      <c r="J238" s="18"/>
      <c r="K238" s="18"/>
      <c r="L238" s="18"/>
      <c r="M238" s="18"/>
      <c r="N238" s="18"/>
      <c r="O238" s="18"/>
      <c r="P238" s="18"/>
      <c r="Q238" s="18"/>
      <c r="R238" s="18"/>
      <c r="S238" s="18"/>
      <c r="T238" s="18"/>
      <c r="U238" s="18"/>
    </row>
    <row r="239" spans="1:21" ht="12.75" customHeight="1" x14ac:dyDescent="0.2">
      <c r="A239" s="135"/>
      <c r="B239" s="130"/>
      <c r="C239" s="125"/>
      <c r="D239" s="18"/>
      <c r="E239" s="18"/>
      <c r="F239" s="18"/>
      <c r="G239" s="18"/>
      <c r="H239" s="18"/>
      <c r="I239" s="18"/>
      <c r="J239" s="18"/>
      <c r="K239" s="18"/>
      <c r="L239" s="18"/>
      <c r="M239" s="18"/>
      <c r="N239" s="18"/>
      <c r="O239" s="18"/>
      <c r="P239" s="18"/>
      <c r="Q239" s="18"/>
      <c r="R239" s="18"/>
      <c r="S239" s="18"/>
      <c r="T239" s="18"/>
      <c r="U239" s="18"/>
    </row>
    <row r="240" spans="1:21" ht="12.75" customHeight="1" x14ac:dyDescent="0.2">
      <c r="A240" s="135"/>
      <c r="B240" s="130"/>
      <c r="C240" s="125"/>
      <c r="D240" s="18"/>
      <c r="E240" s="18"/>
      <c r="F240" s="18"/>
      <c r="G240" s="18"/>
      <c r="H240" s="18"/>
      <c r="I240" s="18"/>
      <c r="J240" s="18"/>
      <c r="K240" s="18"/>
      <c r="L240" s="18"/>
      <c r="M240" s="18"/>
      <c r="N240" s="18"/>
      <c r="O240" s="18"/>
      <c r="P240" s="18"/>
      <c r="Q240" s="18"/>
      <c r="R240" s="18"/>
      <c r="S240" s="18"/>
      <c r="T240" s="18"/>
      <c r="U240" s="18"/>
    </row>
    <row r="241" spans="1:21" ht="12.75" customHeight="1" x14ac:dyDescent="0.2">
      <c r="A241" s="135"/>
      <c r="B241" s="130"/>
      <c r="C241" s="125"/>
      <c r="D241" s="18"/>
      <c r="E241" s="18"/>
      <c r="F241" s="18"/>
      <c r="G241" s="18"/>
      <c r="H241" s="18"/>
      <c r="I241" s="18"/>
      <c r="J241" s="18"/>
      <c r="K241" s="18"/>
      <c r="L241" s="18"/>
      <c r="M241" s="18"/>
      <c r="N241" s="18"/>
      <c r="O241" s="18"/>
      <c r="P241" s="18"/>
      <c r="Q241" s="18"/>
      <c r="R241" s="18"/>
      <c r="S241" s="18"/>
      <c r="T241" s="18"/>
      <c r="U241" s="18"/>
    </row>
    <row r="242" spans="1:21" ht="12.75" customHeight="1" x14ac:dyDescent="0.2">
      <c r="A242" s="135"/>
      <c r="B242" s="130"/>
      <c r="C242" s="125"/>
      <c r="D242" s="18"/>
      <c r="E242" s="18"/>
      <c r="F242" s="18"/>
      <c r="G242" s="18"/>
      <c r="H242" s="18"/>
      <c r="I242" s="18"/>
      <c r="J242" s="18"/>
      <c r="K242" s="18"/>
      <c r="L242" s="18"/>
      <c r="M242" s="18"/>
      <c r="N242" s="18"/>
      <c r="O242" s="18"/>
      <c r="P242" s="18"/>
      <c r="Q242" s="18"/>
      <c r="R242" s="18"/>
      <c r="S242" s="18"/>
      <c r="T242" s="18"/>
      <c r="U242" s="18"/>
    </row>
    <row r="243" spans="1:21" ht="12.75" customHeight="1" x14ac:dyDescent="0.2">
      <c r="A243" s="135"/>
      <c r="B243" s="130"/>
      <c r="C243" s="125"/>
      <c r="D243" s="18"/>
      <c r="E243" s="18"/>
      <c r="F243" s="18"/>
      <c r="G243" s="18"/>
      <c r="H243" s="18"/>
      <c r="I243" s="18"/>
      <c r="J243" s="18"/>
      <c r="K243" s="18"/>
      <c r="L243" s="18"/>
      <c r="M243" s="18"/>
      <c r="N243" s="18"/>
      <c r="O243" s="18"/>
      <c r="P243" s="18"/>
      <c r="Q243" s="18"/>
      <c r="R243" s="18"/>
      <c r="S243" s="18"/>
      <c r="T243" s="18"/>
      <c r="U243" s="18"/>
    </row>
    <row r="244" spans="1:21" ht="12.75" customHeight="1" x14ac:dyDescent="0.2">
      <c r="A244" s="135"/>
      <c r="B244" s="130"/>
      <c r="C244" s="125"/>
      <c r="D244" s="18"/>
      <c r="E244" s="18"/>
      <c r="F244" s="18"/>
      <c r="G244" s="18"/>
      <c r="H244" s="18"/>
      <c r="I244" s="18"/>
      <c r="J244" s="18"/>
      <c r="K244" s="18"/>
      <c r="L244" s="18"/>
      <c r="M244" s="18"/>
      <c r="N244" s="18"/>
      <c r="O244" s="18"/>
      <c r="P244" s="18"/>
      <c r="Q244" s="18"/>
      <c r="R244" s="18"/>
      <c r="S244" s="18"/>
      <c r="T244" s="18"/>
      <c r="U244" s="18"/>
    </row>
    <row r="245" spans="1:21" ht="12.75" customHeight="1" x14ac:dyDescent="0.2">
      <c r="A245" s="135"/>
      <c r="B245" s="130"/>
      <c r="C245" s="125"/>
      <c r="D245" s="18"/>
      <c r="E245" s="18"/>
      <c r="F245" s="18"/>
      <c r="G245" s="18"/>
      <c r="H245" s="18"/>
      <c r="I245" s="18"/>
      <c r="J245" s="18"/>
      <c r="K245" s="18"/>
      <c r="L245" s="18"/>
      <c r="M245" s="18"/>
      <c r="N245" s="18"/>
      <c r="O245" s="18"/>
      <c r="P245" s="18"/>
      <c r="Q245" s="18"/>
      <c r="R245" s="18"/>
      <c r="S245" s="18"/>
      <c r="T245" s="18"/>
      <c r="U245" s="18"/>
    </row>
    <row r="246" spans="1:21" ht="12.75" customHeight="1" x14ac:dyDescent="0.2">
      <c r="A246" s="135"/>
      <c r="B246" s="130"/>
      <c r="C246" s="125"/>
      <c r="D246" s="18"/>
      <c r="E246" s="18"/>
      <c r="F246" s="18"/>
      <c r="G246" s="18"/>
      <c r="H246" s="18"/>
      <c r="I246" s="18"/>
      <c r="J246" s="18"/>
      <c r="K246" s="18"/>
      <c r="L246" s="18"/>
      <c r="M246" s="18"/>
      <c r="N246" s="18"/>
      <c r="O246" s="18"/>
      <c r="P246" s="18"/>
      <c r="Q246" s="18"/>
      <c r="R246" s="18"/>
      <c r="S246" s="18"/>
      <c r="T246" s="18"/>
      <c r="U246" s="18"/>
    </row>
    <row r="247" spans="1:21" ht="12.75" customHeight="1" x14ac:dyDescent="0.2">
      <c r="A247" s="135"/>
      <c r="B247" s="130"/>
      <c r="C247" s="125"/>
      <c r="D247" s="18"/>
      <c r="E247" s="18"/>
      <c r="F247" s="18"/>
      <c r="G247" s="18"/>
      <c r="H247" s="18"/>
      <c r="I247" s="18"/>
      <c r="J247" s="18"/>
      <c r="K247" s="18"/>
      <c r="L247" s="18"/>
      <c r="M247" s="18"/>
      <c r="N247" s="18"/>
      <c r="O247" s="18"/>
      <c r="P247" s="18"/>
      <c r="Q247" s="18"/>
      <c r="R247" s="18"/>
      <c r="S247" s="18"/>
      <c r="T247" s="18"/>
      <c r="U247" s="18"/>
    </row>
    <row r="248" spans="1:21" ht="12.75" customHeight="1" x14ac:dyDescent="0.2">
      <c r="A248" s="135"/>
      <c r="B248" s="130"/>
      <c r="C248" s="125"/>
      <c r="D248" s="18"/>
      <c r="E248" s="18"/>
      <c r="F248" s="18"/>
      <c r="G248" s="18"/>
      <c r="H248" s="18"/>
      <c r="I248" s="18"/>
      <c r="J248" s="18"/>
      <c r="K248" s="18"/>
      <c r="L248" s="18"/>
      <c r="M248" s="18"/>
      <c r="N248" s="18"/>
      <c r="O248" s="18"/>
      <c r="P248" s="18"/>
      <c r="Q248" s="18"/>
      <c r="R248" s="18"/>
      <c r="S248" s="18"/>
      <c r="T248" s="18"/>
      <c r="U248" s="18"/>
    </row>
    <row r="249" spans="1:21" ht="15.75" customHeight="1" x14ac:dyDescent="0.2">
      <c r="C249" s="127"/>
    </row>
    <row r="250" spans="1:21" ht="15.75" customHeight="1" x14ac:dyDescent="0.2">
      <c r="C250" s="127"/>
    </row>
    <row r="251" spans="1:21" ht="15.75" customHeight="1" x14ac:dyDescent="0.2">
      <c r="C251" s="127"/>
    </row>
    <row r="252" spans="1:21" ht="15.75" customHeight="1" x14ac:dyDescent="0.2">
      <c r="C252" s="127"/>
    </row>
    <row r="253" spans="1:21" ht="15.75" customHeight="1" x14ac:dyDescent="0.2">
      <c r="C253" s="127"/>
    </row>
    <row r="254" spans="1:21" ht="15.75" customHeight="1" x14ac:dyDescent="0.2">
      <c r="C254" s="127"/>
    </row>
    <row r="255" spans="1:21" ht="15.75" customHeight="1" x14ac:dyDescent="0.2">
      <c r="C255" s="127"/>
    </row>
    <row r="256" spans="1:21" ht="15.75" customHeight="1" x14ac:dyDescent="0.2">
      <c r="C256" s="127"/>
    </row>
    <row r="257" spans="3:3" ht="15.75" customHeight="1" x14ac:dyDescent="0.2">
      <c r="C257" s="127"/>
    </row>
    <row r="258" spans="3:3" ht="15.75" customHeight="1" x14ac:dyDescent="0.2">
      <c r="C258" s="127"/>
    </row>
    <row r="259" spans="3:3" ht="15.75" customHeight="1" x14ac:dyDescent="0.2">
      <c r="C259" s="127"/>
    </row>
    <row r="260" spans="3:3" ht="15.75" customHeight="1" x14ac:dyDescent="0.2">
      <c r="C260" s="127"/>
    </row>
    <row r="261" spans="3:3" ht="15.75" customHeight="1" x14ac:dyDescent="0.2">
      <c r="C261" s="127"/>
    </row>
    <row r="262" spans="3:3" ht="15.75" customHeight="1" x14ac:dyDescent="0.2">
      <c r="C262" s="127"/>
    </row>
    <row r="263" spans="3:3" ht="15.75" customHeight="1" x14ac:dyDescent="0.2">
      <c r="C263" s="127"/>
    </row>
    <row r="264" spans="3:3" ht="15.75" customHeight="1" x14ac:dyDescent="0.2">
      <c r="C264" s="127"/>
    </row>
    <row r="265" spans="3:3" ht="15.75" customHeight="1" x14ac:dyDescent="0.2">
      <c r="C265" s="127"/>
    </row>
    <row r="266" spans="3:3" ht="15.75" customHeight="1" x14ac:dyDescent="0.2">
      <c r="C266" s="127"/>
    </row>
    <row r="267" spans="3:3" ht="15.75" customHeight="1" x14ac:dyDescent="0.2">
      <c r="C267" s="127"/>
    </row>
    <row r="268" spans="3:3" ht="15.75" customHeight="1" x14ac:dyDescent="0.2">
      <c r="C268" s="127"/>
    </row>
    <row r="269" spans="3:3" ht="15.75" customHeight="1" x14ac:dyDescent="0.2">
      <c r="C269" s="127"/>
    </row>
    <row r="270" spans="3:3" ht="15.75" customHeight="1" x14ac:dyDescent="0.2">
      <c r="C270" s="127"/>
    </row>
    <row r="271" spans="3:3" ht="15.75" customHeight="1" x14ac:dyDescent="0.2">
      <c r="C271" s="127"/>
    </row>
    <row r="272" spans="3:3" ht="15.75" customHeight="1" x14ac:dyDescent="0.2">
      <c r="C272" s="127"/>
    </row>
    <row r="273" spans="3:3" ht="15.75" customHeight="1" x14ac:dyDescent="0.2">
      <c r="C273" s="127"/>
    </row>
    <row r="274" spans="3:3" ht="15.75" customHeight="1" x14ac:dyDescent="0.2">
      <c r="C274" s="127"/>
    </row>
    <row r="275" spans="3:3" ht="15.75" customHeight="1" x14ac:dyDescent="0.2">
      <c r="C275" s="127"/>
    </row>
    <row r="276" spans="3:3" ht="15.75" customHeight="1" x14ac:dyDescent="0.2">
      <c r="C276" s="127"/>
    </row>
    <row r="277" spans="3:3" ht="15.75" customHeight="1" x14ac:dyDescent="0.2">
      <c r="C277" s="127"/>
    </row>
    <row r="278" spans="3:3" ht="15.75" customHeight="1" x14ac:dyDescent="0.2">
      <c r="C278" s="127"/>
    </row>
    <row r="279" spans="3:3" ht="15.75" customHeight="1" x14ac:dyDescent="0.2">
      <c r="C279" s="127"/>
    </row>
    <row r="280" spans="3:3" ht="15.75" customHeight="1" x14ac:dyDescent="0.2">
      <c r="C280" s="127"/>
    </row>
    <row r="281" spans="3:3" ht="15.75" customHeight="1" x14ac:dyDescent="0.2">
      <c r="C281" s="127"/>
    </row>
    <row r="282" spans="3:3" ht="15.75" customHeight="1" x14ac:dyDescent="0.2">
      <c r="C282" s="127"/>
    </row>
    <row r="283" spans="3:3" ht="15.75" customHeight="1" x14ac:dyDescent="0.2">
      <c r="C283" s="127"/>
    </row>
    <row r="284" spans="3:3" ht="15.75" customHeight="1" x14ac:dyDescent="0.2">
      <c r="C284" s="127"/>
    </row>
    <row r="285" spans="3:3" ht="15.75" customHeight="1" x14ac:dyDescent="0.2">
      <c r="C285" s="127"/>
    </row>
    <row r="286" spans="3:3" ht="15.75" customHeight="1" x14ac:dyDescent="0.2">
      <c r="C286" s="127"/>
    </row>
    <row r="287" spans="3:3" ht="15.75" customHeight="1" x14ac:dyDescent="0.2">
      <c r="C287" s="127"/>
    </row>
    <row r="288" spans="3:3" ht="15.75" customHeight="1" x14ac:dyDescent="0.2">
      <c r="C288" s="127"/>
    </row>
    <row r="289" spans="3:3" ht="15.75" customHeight="1" x14ac:dyDescent="0.2">
      <c r="C289" s="127"/>
    </row>
    <row r="290" spans="3:3" ht="15.75" customHeight="1" x14ac:dyDescent="0.2">
      <c r="C290" s="127"/>
    </row>
    <row r="291" spans="3:3" ht="15.75" customHeight="1" x14ac:dyDescent="0.2">
      <c r="C291" s="127"/>
    </row>
    <row r="292" spans="3:3" ht="15.75" customHeight="1" x14ac:dyDescent="0.2">
      <c r="C292" s="127"/>
    </row>
    <row r="293" spans="3:3" ht="15.75" customHeight="1" x14ac:dyDescent="0.2">
      <c r="C293" s="127"/>
    </row>
    <row r="294" spans="3:3" ht="15.75" customHeight="1" x14ac:dyDescent="0.2">
      <c r="C294" s="127"/>
    </row>
    <row r="295" spans="3:3" ht="15.75" customHeight="1" x14ac:dyDescent="0.2">
      <c r="C295" s="127"/>
    </row>
    <row r="296" spans="3:3" ht="15.75" customHeight="1" x14ac:dyDescent="0.2">
      <c r="C296" s="127"/>
    </row>
    <row r="297" spans="3:3" ht="15.75" customHeight="1" x14ac:dyDescent="0.2">
      <c r="C297" s="127"/>
    </row>
    <row r="298" spans="3:3" ht="15.75" customHeight="1" x14ac:dyDescent="0.2">
      <c r="C298" s="127"/>
    </row>
    <row r="299" spans="3:3" ht="15.75" customHeight="1" x14ac:dyDescent="0.2">
      <c r="C299" s="127"/>
    </row>
    <row r="300" spans="3:3" ht="15.75" customHeight="1" x14ac:dyDescent="0.2">
      <c r="C300" s="127"/>
    </row>
    <row r="301" spans="3:3" ht="15.75" customHeight="1" x14ac:dyDescent="0.2">
      <c r="C301" s="127"/>
    </row>
    <row r="302" spans="3:3" ht="15.75" customHeight="1" x14ac:dyDescent="0.2">
      <c r="C302" s="127"/>
    </row>
    <row r="303" spans="3:3" ht="15.75" customHeight="1" x14ac:dyDescent="0.2">
      <c r="C303" s="127"/>
    </row>
    <row r="304" spans="3:3" ht="15.75" customHeight="1" x14ac:dyDescent="0.2">
      <c r="C304" s="127"/>
    </row>
    <row r="305" spans="3:3" ht="15.75" customHeight="1" x14ac:dyDescent="0.2">
      <c r="C305" s="127"/>
    </row>
    <row r="306" spans="3:3" ht="15.75" customHeight="1" x14ac:dyDescent="0.2">
      <c r="C306" s="127"/>
    </row>
    <row r="307" spans="3:3" ht="15.75" customHeight="1" x14ac:dyDescent="0.2">
      <c r="C307" s="127"/>
    </row>
    <row r="308" spans="3:3" ht="15.75" customHeight="1" x14ac:dyDescent="0.2">
      <c r="C308" s="127"/>
    </row>
    <row r="309" spans="3:3" ht="15.75" customHeight="1" x14ac:dyDescent="0.2">
      <c r="C309" s="127"/>
    </row>
    <row r="310" spans="3:3" ht="15.75" customHeight="1" x14ac:dyDescent="0.2">
      <c r="C310" s="127"/>
    </row>
    <row r="311" spans="3:3" ht="15.75" customHeight="1" x14ac:dyDescent="0.2">
      <c r="C311" s="127"/>
    </row>
    <row r="312" spans="3:3" ht="15.75" customHeight="1" x14ac:dyDescent="0.2">
      <c r="C312" s="127"/>
    </row>
    <row r="313" spans="3:3" ht="15.75" customHeight="1" x14ac:dyDescent="0.2">
      <c r="C313" s="127"/>
    </row>
    <row r="314" spans="3:3" ht="15.75" customHeight="1" x14ac:dyDescent="0.2">
      <c r="C314" s="127"/>
    </row>
    <row r="315" spans="3:3" ht="15.75" customHeight="1" x14ac:dyDescent="0.2">
      <c r="C315" s="127"/>
    </row>
    <row r="316" spans="3:3" ht="15.75" customHeight="1" x14ac:dyDescent="0.2">
      <c r="C316" s="127"/>
    </row>
    <row r="317" spans="3:3" ht="15.75" customHeight="1" x14ac:dyDescent="0.2">
      <c r="C317" s="127"/>
    </row>
    <row r="318" spans="3:3" ht="15.75" customHeight="1" x14ac:dyDescent="0.2">
      <c r="C318" s="127"/>
    </row>
    <row r="319" spans="3:3" ht="15.75" customHeight="1" x14ac:dyDescent="0.2">
      <c r="C319" s="127"/>
    </row>
    <row r="320" spans="3:3" ht="15.75" customHeight="1" x14ac:dyDescent="0.2">
      <c r="C320" s="127"/>
    </row>
    <row r="321" spans="3:3" ht="15.75" customHeight="1" x14ac:dyDescent="0.2">
      <c r="C321" s="127"/>
    </row>
    <row r="322" spans="3:3" ht="15.75" customHeight="1" x14ac:dyDescent="0.2">
      <c r="C322" s="127"/>
    </row>
    <row r="323" spans="3:3" ht="15.75" customHeight="1" x14ac:dyDescent="0.2">
      <c r="C323" s="127"/>
    </row>
    <row r="324" spans="3:3" ht="15.75" customHeight="1" x14ac:dyDescent="0.2">
      <c r="C324" s="127"/>
    </row>
    <row r="325" spans="3:3" ht="15.75" customHeight="1" x14ac:dyDescent="0.2">
      <c r="C325" s="127"/>
    </row>
    <row r="326" spans="3:3" ht="15.75" customHeight="1" x14ac:dyDescent="0.2">
      <c r="C326" s="127"/>
    </row>
    <row r="327" spans="3:3" ht="15.75" customHeight="1" x14ac:dyDescent="0.2">
      <c r="C327" s="127"/>
    </row>
    <row r="328" spans="3:3" ht="15.75" customHeight="1" x14ac:dyDescent="0.2">
      <c r="C328" s="127"/>
    </row>
    <row r="329" spans="3:3" ht="15.75" customHeight="1" x14ac:dyDescent="0.2">
      <c r="C329" s="127"/>
    </row>
    <row r="330" spans="3:3" ht="15.75" customHeight="1" x14ac:dyDescent="0.2">
      <c r="C330" s="127"/>
    </row>
    <row r="331" spans="3:3" ht="15.75" customHeight="1" x14ac:dyDescent="0.2">
      <c r="C331" s="127"/>
    </row>
    <row r="332" spans="3:3" ht="15.75" customHeight="1" x14ac:dyDescent="0.2">
      <c r="C332" s="127"/>
    </row>
    <row r="333" spans="3:3" ht="15.75" customHeight="1" x14ac:dyDescent="0.2">
      <c r="C333" s="127"/>
    </row>
    <row r="334" spans="3:3" ht="15.75" customHeight="1" x14ac:dyDescent="0.2">
      <c r="C334" s="127"/>
    </row>
    <row r="335" spans="3:3" ht="15.75" customHeight="1" x14ac:dyDescent="0.2">
      <c r="C335" s="127"/>
    </row>
    <row r="336" spans="3:3" ht="15.75" customHeight="1" x14ac:dyDescent="0.2">
      <c r="C336" s="127"/>
    </row>
    <row r="337" spans="3:3" ht="15.75" customHeight="1" x14ac:dyDescent="0.2">
      <c r="C337" s="127"/>
    </row>
    <row r="338" spans="3:3" ht="15.75" customHeight="1" x14ac:dyDescent="0.2">
      <c r="C338" s="127"/>
    </row>
    <row r="339" spans="3:3" ht="15.75" customHeight="1" x14ac:dyDescent="0.2">
      <c r="C339" s="127"/>
    </row>
    <row r="340" spans="3:3" ht="15.75" customHeight="1" x14ac:dyDescent="0.2">
      <c r="C340" s="127"/>
    </row>
    <row r="341" spans="3:3" ht="15.75" customHeight="1" x14ac:dyDescent="0.2">
      <c r="C341" s="127"/>
    </row>
    <row r="342" spans="3:3" ht="15.75" customHeight="1" x14ac:dyDescent="0.2">
      <c r="C342" s="127"/>
    </row>
    <row r="343" spans="3:3" ht="15.75" customHeight="1" x14ac:dyDescent="0.2">
      <c r="C343" s="127"/>
    </row>
    <row r="344" spans="3:3" ht="15.75" customHeight="1" x14ac:dyDescent="0.2">
      <c r="C344" s="127"/>
    </row>
    <row r="345" spans="3:3" ht="15.75" customHeight="1" x14ac:dyDescent="0.2">
      <c r="C345" s="127"/>
    </row>
    <row r="346" spans="3:3" ht="15.75" customHeight="1" x14ac:dyDescent="0.2">
      <c r="C346" s="127"/>
    </row>
    <row r="347" spans="3:3" ht="15.75" customHeight="1" x14ac:dyDescent="0.2">
      <c r="C347" s="127"/>
    </row>
    <row r="348" spans="3:3" ht="15.75" customHeight="1" x14ac:dyDescent="0.2">
      <c r="C348" s="127"/>
    </row>
    <row r="349" spans="3:3" ht="15.75" customHeight="1" x14ac:dyDescent="0.2">
      <c r="C349" s="127"/>
    </row>
    <row r="350" spans="3:3" ht="15.75" customHeight="1" x14ac:dyDescent="0.2">
      <c r="C350" s="127"/>
    </row>
    <row r="351" spans="3:3" ht="15.75" customHeight="1" x14ac:dyDescent="0.2">
      <c r="C351" s="127"/>
    </row>
    <row r="352" spans="3:3" ht="15.75" customHeight="1" x14ac:dyDescent="0.2">
      <c r="C352" s="127"/>
    </row>
    <row r="353" spans="3:3" ht="15.75" customHeight="1" x14ac:dyDescent="0.2">
      <c r="C353" s="127"/>
    </row>
    <row r="354" spans="3:3" ht="15.75" customHeight="1" x14ac:dyDescent="0.2">
      <c r="C354" s="127"/>
    </row>
    <row r="355" spans="3:3" ht="15.75" customHeight="1" x14ac:dyDescent="0.2">
      <c r="C355" s="127"/>
    </row>
    <row r="356" spans="3:3" ht="15.75" customHeight="1" x14ac:dyDescent="0.2">
      <c r="C356" s="127"/>
    </row>
    <row r="357" spans="3:3" ht="15.75" customHeight="1" x14ac:dyDescent="0.2">
      <c r="C357" s="127"/>
    </row>
    <row r="358" spans="3:3" ht="15.75" customHeight="1" x14ac:dyDescent="0.2">
      <c r="C358" s="127"/>
    </row>
    <row r="359" spans="3:3" ht="15.75" customHeight="1" x14ac:dyDescent="0.2">
      <c r="C359" s="127"/>
    </row>
    <row r="360" spans="3:3" ht="15.75" customHeight="1" x14ac:dyDescent="0.2">
      <c r="C360" s="127"/>
    </row>
    <row r="361" spans="3:3" ht="15.75" customHeight="1" x14ac:dyDescent="0.2">
      <c r="C361" s="127"/>
    </row>
    <row r="362" spans="3:3" ht="15.75" customHeight="1" x14ac:dyDescent="0.2">
      <c r="C362" s="127"/>
    </row>
    <row r="363" spans="3:3" ht="15.75" customHeight="1" x14ac:dyDescent="0.2">
      <c r="C363" s="127"/>
    </row>
    <row r="364" spans="3:3" ht="15.75" customHeight="1" x14ac:dyDescent="0.2">
      <c r="C364" s="127"/>
    </row>
    <row r="365" spans="3:3" ht="15.75" customHeight="1" x14ac:dyDescent="0.2">
      <c r="C365" s="127"/>
    </row>
    <row r="366" spans="3:3" ht="15.75" customHeight="1" x14ac:dyDescent="0.2">
      <c r="C366" s="127"/>
    </row>
    <row r="367" spans="3:3" ht="15.75" customHeight="1" x14ac:dyDescent="0.2">
      <c r="C367" s="127"/>
    </row>
    <row r="368" spans="3:3" ht="15.75" customHeight="1" x14ac:dyDescent="0.2">
      <c r="C368" s="127"/>
    </row>
    <row r="369" spans="3:3" ht="15.75" customHeight="1" x14ac:dyDescent="0.2">
      <c r="C369" s="127"/>
    </row>
    <row r="370" spans="3:3" ht="15.75" customHeight="1" x14ac:dyDescent="0.2">
      <c r="C370" s="127"/>
    </row>
    <row r="371" spans="3:3" ht="15.75" customHeight="1" x14ac:dyDescent="0.2">
      <c r="C371" s="127"/>
    </row>
    <row r="372" spans="3:3" ht="15.75" customHeight="1" x14ac:dyDescent="0.2">
      <c r="C372" s="127"/>
    </row>
    <row r="373" spans="3:3" ht="15.75" customHeight="1" x14ac:dyDescent="0.2">
      <c r="C373" s="127"/>
    </row>
    <row r="374" spans="3:3" ht="15.75" customHeight="1" x14ac:dyDescent="0.2">
      <c r="C374" s="127"/>
    </row>
    <row r="375" spans="3:3" ht="15.75" customHeight="1" x14ac:dyDescent="0.2">
      <c r="C375" s="127"/>
    </row>
    <row r="376" spans="3:3" ht="15.75" customHeight="1" x14ac:dyDescent="0.2">
      <c r="C376" s="127"/>
    </row>
    <row r="377" spans="3:3" ht="15.75" customHeight="1" x14ac:dyDescent="0.2">
      <c r="C377" s="127"/>
    </row>
    <row r="378" spans="3:3" ht="15.75" customHeight="1" x14ac:dyDescent="0.2">
      <c r="C378" s="127"/>
    </row>
    <row r="379" spans="3:3" ht="15.75" customHeight="1" x14ac:dyDescent="0.2">
      <c r="C379" s="127"/>
    </row>
    <row r="380" spans="3:3" ht="15.75" customHeight="1" x14ac:dyDescent="0.2">
      <c r="C380" s="127"/>
    </row>
    <row r="381" spans="3:3" ht="15.75" customHeight="1" x14ac:dyDescent="0.2">
      <c r="C381" s="127"/>
    </row>
    <row r="382" spans="3:3" ht="15.75" customHeight="1" x14ac:dyDescent="0.2">
      <c r="C382" s="127"/>
    </row>
    <row r="383" spans="3:3" ht="15.75" customHeight="1" x14ac:dyDescent="0.2">
      <c r="C383" s="127"/>
    </row>
    <row r="384" spans="3:3" ht="15.75" customHeight="1" x14ac:dyDescent="0.2">
      <c r="C384" s="127"/>
    </row>
    <row r="385" spans="3:3" ht="15.75" customHeight="1" x14ac:dyDescent="0.2">
      <c r="C385" s="127"/>
    </row>
    <row r="386" spans="3:3" ht="15.75" customHeight="1" x14ac:dyDescent="0.2">
      <c r="C386" s="127"/>
    </row>
    <row r="387" spans="3:3" ht="15.75" customHeight="1" x14ac:dyDescent="0.2">
      <c r="C387" s="127"/>
    </row>
    <row r="388" spans="3:3" ht="15.75" customHeight="1" x14ac:dyDescent="0.2">
      <c r="C388" s="127"/>
    </row>
    <row r="389" spans="3:3" ht="15.75" customHeight="1" x14ac:dyDescent="0.2">
      <c r="C389" s="127"/>
    </row>
    <row r="390" spans="3:3" ht="15.75" customHeight="1" x14ac:dyDescent="0.2">
      <c r="C390" s="127"/>
    </row>
    <row r="391" spans="3:3" ht="15.75" customHeight="1" x14ac:dyDescent="0.2">
      <c r="C391" s="127"/>
    </row>
    <row r="392" spans="3:3" ht="15.75" customHeight="1" x14ac:dyDescent="0.2">
      <c r="C392" s="127"/>
    </row>
    <row r="393" spans="3:3" ht="15.75" customHeight="1" x14ac:dyDescent="0.2">
      <c r="C393" s="127"/>
    </row>
    <row r="394" spans="3:3" ht="15.75" customHeight="1" x14ac:dyDescent="0.2">
      <c r="C394" s="127"/>
    </row>
    <row r="395" spans="3:3" ht="15.75" customHeight="1" x14ac:dyDescent="0.2">
      <c r="C395" s="127"/>
    </row>
    <row r="396" spans="3:3" ht="15.75" customHeight="1" x14ac:dyDescent="0.2">
      <c r="C396" s="127"/>
    </row>
    <row r="397" spans="3:3" ht="15.75" customHeight="1" x14ac:dyDescent="0.2">
      <c r="C397" s="127"/>
    </row>
    <row r="398" spans="3:3" ht="15.75" customHeight="1" x14ac:dyDescent="0.2">
      <c r="C398" s="127"/>
    </row>
    <row r="399" spans="3:3" ht="15.75" customHeight="1" x14ac:dyDescent="0.2">
      <c r="C399" s="127"/>
    </row>
    <row r="400" spans="3:3" ht="15.75" customHeight="1" x14ac:dyDescent="0.2">
      <c r="C400" s="127"/>
    </row>
    <row r="401" spans="3:3" ht="15.75" customHeight="1" x14ac:dyDescent="0.2">
      <c r="C401" s="127"/>
    </row>
    <row r="402" spans="3:3" ht="15.75" customHeight="1" x14ac:dyDescent="0.2">
      <c r="C402" s="127"/>
    </row>
    <row r="403" spans="3:3" ht="15.75" customHeight="1" x14ac:dyDescent="0.2">
      <c r="C403" s="127"/>
    </row>
    <row r="404" spans="3:3" ht="15.75" customHeight="1" x14ac:dyDescent="0.2">
      <c r="C404" s="127"/>
    </row>
    <row r="405" spans="3:3" ht="15.75" customHeight="1" x14ac:dyDescent="0.2">
      <c r="C405" s="127"/>
    </row>
    <row r="406" spans="3:3" ht="15.75" customHeight="1" x14ac:dyDescent="0.2">
      <c r="C406" s="127"/>
    </row>
    <row r="407" spans="3:3" ht="15.75" customHeight="1" x14ac:dyDescent="0.2">
      <c r="C407" s="127"/>
    </row>
    <row r="408" spans="3:3" ht="15.75" customHeight="1" x14ac:dyDescent="0.2">
      <c r="C408" s="127"/>
    </row>
    <row r="409" spans="3:3" ht="15.75" customHeight="1" x14ac:dyDescent="0.2">
      <c r="C409" s="127"/>
    </row>
    <row r="410" spans="3:3" ht="15.75" customHeight="1" x14ac:dyDescent="0.2">
      <c r="C410" s="127"/>
    </row>
    <row r="411" spans="3:3" ht="15.75" customHeight="1" x14ac:dyDescent="0.2">
      <c r="C411" s="127"/>
    </row>
    <row r="412" spans="3:3" ht="15.75" customHeight="1" x14ac:dyDescent="0.2">
      <c r="C412" s="127"/>
    </row>
    <row r="413" spans="3:3" ht="15.75" customHeight="1" x14ac:dyDescent="0.2">
      <c r="C413" s="127"/>
    </row>
    <row r="414" spans="3:3" ht="15.75" customHeight="1" x14ac:dyDescent="0.2">
      <c r="C414" s="127"/>
    </row>
    <row r="415" spans="3:3" ht="15.75" customHeight="1" x14ac:dyDescent="0.2">
      <c r="C415" s="127"/>
    </row>
    <row r="416" spans="3:3" ht="15.75" customHeight="1" x14ac:dyDescent="0.2">
      <c r="C416" s="127"/>
    </row>
    <row r="417" spans="3:3" ht="15.75" customHeight="1" x14ac:dyDescent="0.2">
      <c r="C417" s="127"/>
    </row>
    <row r="418" spans="3:3" ht="15.75" customHeight="1" x14ac:dyDescent="0.2">
      <c r="C418" s="127"/>
    </row>
    <row r="419" spans="3:3" ht="15.75" customHeight="1" x14ac:dyDescent="0.2">
      <c r="C419" s="127"/>
    </row>
    <row r="420" spans="3:3" ht="15.75" customHeight="1" x14ac:dyDescent="0.2">
      <c r="C420" s="127"/>
    </row>
    <row r="421" spans="3:3" ht="15.75" customHeight="1" x14ac:dyDescent="0.2">
      <c r="C421" s="127"/>
    </row>
    <row r="422" spans="3:3" ht="15.75" customHeight="1" x14ac:dyDescent="0.2">
      <c r="C422" s="127"/>
    </row>
    <row r="423" spans="3:3" ht="15.75" customHeight="1" x14ac:dyDescent="0.2">
      <c r="C423" s="127"/>
    </row>
    <row r="424" spans="3:3" ht="15.75" customHeight="1" x14ac:dyDescent="0.2">
      <c r="C424" s="127"/>
    </row>
    <row r="425" spans="3:3" ht="15.75" customHeight="1" x14ac:dyDescent="0.2">
      <c r="C425" s="127"/>
    </row>
    <row r="426" spans="3:3" ht="15.75" customHeight="1" x14ac:dyDescent="0.2">
      <c r="C426" s="127"/>
    </row>
    <row r="427" spans="3:3" ht="15.75" customHeight="1" x14ac:dyDescent="0.2">
      <c r="C427" s="127"/>
    </row>
    <row r="428" spans="3:3" ht="15.75" customHeight="1" x14ac:dyDescent="0.2">
      <c r="C428" s="127"/>
    </row>
    <row r="429" spans="3:3" ht="15.75" customHeight="1" x14ac:dyDescent="0.2">
      <c r="C429" s="127"/>
    </row>
    <row r="430" spans="3:3" ht="15.75" customHeight="1" x14ac:dyDescent="0.2">
      <c r="C430" s="127"/>
    </row>
    <row r="431" spans="3:3" ht="15.75" customHeight="1" x14ac:dyDescent="0.2">
      <c r="C431" s="127"/>
    </row>
    <row r="432" spans="3:3" ht="15.75" customHeight="1" x14ac:dyDescent="0.2">
      <c r="C432" s="127"/>
    </row>
    <row r="433" spans="3:3" ht="15.75" customHeight="1" x14ac:dyDescent="0.2">
      <c r="C433" s="127"/>
    </row>
    <row r="434" spans="3:3" ht="15.75" customHeight="1" x14ac:dyDescent="0.2">
      <c r="C434" s="127"/>
    </row>
    <row r="435" spans="3:3" ht="15.75" customHeight="1" x14ac:dyDescent="0.2">
      <c r="C435" s="127"/>
    </row>
    <row r="436" spans="3:3" ht="15.75" customHeight="1" x14ac:dyDescent="0.2">
      <c r="C436" s="127"/>
    </row>
    <row r="437" spans="3:3" ht="15.75" customHeight="1" x14ac:dyDescent="0.2">
      <c r="C437" s="127"/>
    </row>
    <row r="438" spans="3:3" ht="15.75" customHeight="1" x14ac:dyDescent="0.2">
      <c r="C438" s="127"/>
    </row>
    <row r="439" spans="3:3" ht="15.75" customHeight="1" x14ac:dyDescent="0.2">
      <c r="C439" s="127"/>
    </row>
    <row r="440" spans="3:3" ht="15.75" customHeight="1" x14ac:dyDescent="0.2">
      <c r="C440" s="127"/>
    </row>
    <row r="441" spans="3:3" ht="15.75" customHeight="1" x14ac:dyDescent="0.2">
      <c r="C441" s="127"/>
    </row>
    <row r="442" spans="3:3" ht="15.75" customHeight="1" x14ac:dyDescent="0.2">
      <c r="C442" s="127"/>
    </row>
    <row r="443" spans="3:3" ht="15.75" customHeight="1" x14ac:dyDescent="0.2">
      <c r="C443" s="127"/>
    </row>
    <row r="444" spans="3:3" ht="15.75" customHeight="1" x14ac:dyDescent="0.2">
      <c r="C444" s="127"/>
    </row>
    <row r="445" spans="3:3" ht="15.75" customHeight="1" x14ac:dyDescent="0.2">
      <c r="C445" s="127"/>
    </row>
    <row r="446" spans="3:3" ht="15.75" customHeight="1" x14ac:dyDescent="0.2">
      <c r="C446" s="127"/>
    </row>
    <row r="447" spans="3:3" ht="15.75" customHeight="1" x14ac:dyDescent="0.2">
      <c r="C447" s="127"/>
    </row>
    <row r="448" spans="3:3" ht="15.75" customHeight="1" x14ac:dyDescent="0.2">
      <c r="C448" s="127"/>
    </row>
    <row r="449" spans="3:3" ht="15.75" customHeight="1" x14ac:dyDescent="0.2">
      <c r="C449" s="127"/>
    </row>
    <row r="450" spans="3:3" ht="15.75" customHeight="1" x14ac:dyDescent="0.2">
      <c r="C450" s="127"/>
    </row>
    <row r="451" spans="3:3" ht="15.75" customHeight="1" x14ac:dyDescent="0.2">
      <c r="C451" s="127"/>
    </row>
    <row r="452" spans="3:3" ht="15.75" customHeight="1" x14ac:dyDescent="0.2">
      <c r="C452" s="127"/>
    </row>
    <row r="453" spans="3:3" ht="15.75" customHeight="1" x14ac:dyDescent="0.2">
      <c r="C453" s="127"/>
    </row>
    <row r="454" spans="3:3" ht="15.75" customHeight="1" x14ac:dyDescent="0.2">
      <c r="C454" s="127"/>
    </row>
    <row r="455" spans="3:3" ht="15.75" customHeight="1" x14ac:dyDescent="0.2">
      <c r="C455" s="127"/>
    </row>
    <row r="456" spans="3:3" ht="15.75" customHeight="1" x14ac:dyDescent="0.2">
      <c r="C456" s="127"/>
    </row>
    <row r="457" spans="3:3" ht="15.75" customHeight="1" x14ac:dyDescent="0.2">
      <c r="C457" s="127"/>
    </row>
    <row r="458" spans="3:3" ht="15.75" customHeight="1" x14ac:dyDescent="0.2">
      <c r="C458" s="127"/>
    </row>
    <row r="459" spans="3:3" ht="15.75" customHeight="1" x14ac:dyDescent="0.2">
      <c r="C459" s="127"/>
    </row>
    <row r="460" spans="3:3" ht="15.75" customHeight="1" x14ac:dyDescent="0.2">
      <c r="C460" s="127"/>
    </row>
    <row r="461" spans="3:3" ht="15.75" customHeight="1" x14ac:dyDescent="0.2">
      <c r="C461" s="127"/>
    </row>
    <row r="462" spans="3:3" ht="15.75" customHeight="1" x14ac:dyDescent="0.2">
      <c r="C462" s="127"/>
    </row>
    <row r="463" spans="3:3" ht="15.75" customHeight="1" x14ac:dyDescent="0.2">
      <c r="C463" s="127"/>
    </row>
    <row r="464" spans="3:3" ht="15.75" customHeight="1" x14ac:dyDescent="0.2">
      <c r="C464" s="127"/>
    </row>
    <row r="465" spans="3:3" ht="15.75" customHeight="1" x14ac:dyDescent="0.2">
      <c r="C465" s="127"/>
    </row>
    <row r="466" spans="3:3" ht="15.75" customHeight="1" x14ac:dyDescent="0.2">
      <c r="C466" s="127"/>
    </row>
    <row r="467" spans="3:3" ht="15.75" customHeight="1" x14ac:dyDescent="0.2">
      <c r="C467" s="127"/>
    </row>
    <row r="468" spans="3:3" ht="15.75" customHeight="1" x14ac:dyDescent="0.2">
      <c r="C468" s="127"/>
    </row>
    <row r="469" spans="3:3" ht="15.75" customHeight="1" x14ac:dyDescent="0.2">
      <c r="C469" s="127"/>
    </row>
    <row r="470" spans="3:3" ht="15.75" customHeight="1" x14ac:dyDescent="0.2">
      <c r="C470" s="127"/>
    </row>
    <row r="471" spans="3:3" ht="15.75" customHeight="1" x14ac:dyDescent="0.2">
      <c r="C471" s="127"/>
    </row>
    <row r="472" spans="3:3" ht="15.75" customHeight="1" x14ac:dyDescent="0.2">
      <c r="C472" s="127"/>
    </row>
    <row r="473" spans="3:3" ht="15.75" customHeight="1" x14ac:dyDescent="0.2">
      <c r="C473" s="127"/>
    </row>
    <row r="474" spans="3:3" ht="15.75" customHeight="1" x14ac:dyDescent="0.2">
      <c r="C474" s="127"/>
    </row>
    <row r="475" spans="3:3" ht="15.75" customHeight="1" x14ac:dyDescent="0.2">
      <c r="C475" s="127"/>
    </row>
    <row r="476" spans="3:3" ht="15.75" customHeight="1" x14ac:dyDescent="0.2">
      <c r="C476" s="127"/>
    </row>
    <row r="477" spans="3:3" ht="15.75" customHeight="1" x14ac:dyDescent="0.2">
      <c r="C477" s="127"/>
    </row>
    <row r="478" spans="3:3" ht="15.75" customHeight="1" x14ac:dyDescent="0.2">
      <c r="C478" s="127"/>
    </row>
    <row r="479" spans="3:3" ht="15.75" customHeight="1" x14ac:dyDescent="0.2">
      <c r="C479" s="127"/>
    </row>
    <row r="480" spans="3:3" ht="15.75" customHeight="1" x14ac:dyDescent="0.2">
      <c r="C480" s="127"/>
    </row>
    <row r="481" spans="3:3" ht="15.75" customHeight="1" x14ac:dyDescent="0.2">
      <c r="C481" s="127"/>
    </row>
    <row r="482" spans="3:3" ht="15.75" customHeight="1" x14ac:dyDescent="0.2">
      <c r="C482" s="127"/>
    </row>
    <row r="483" spans="3:3" ht="15.75" customHeight="1" x14ac:dyDescent="0.2">
      <c r="C483" s="127"/>
    </row>
    <row r="484" spans="3:3" ht="15.75" customHeight="1" x14ac:dyDescent="0.2">
      <c r="C484" s="127"/>
    </row>
    <row r="485" spans="3:3" ht="15.75" customHeight="1" x14ac:dyDescent="0.2">
      <c r="C485" s="127"/>
    </row>
    <row r="486" spans="3:3" ht="15.75" customHeight="1" x14ac:dyDescent="0.2">
      <c r="C486" s="127"/>
    </row>
    <row r="487" spans="3:3" ht="15.75" customHeight="1" x14ac:dyDescent="0.2">
      <c r="C487" s="127"/>
    </row>
    <row r="488" spans="3:3" ht="15.75" customHeight="1" x14ac:dyDescent="0.2">
      <c r="C488" s="127"/>
    </row>
    <row r="489" spans="3:3" ht="15.75" customHeight="1" x14ac:dyDescent="0.2">
      <c r="C489" s="127"/>
    </row>
    <row r="490" spans="3:3" ht="15.75" customHeight="1" x14ac:dyDescent="0.2">
      <c r="C490" s="127"/>
    </row>
    <row r="491" spans="3:3" ht="15.75" customHeight="1" x14ac:dyDescent="0.2">
      <c r="C491" s="127"/>
    </row>
    <row r="492" spans="3:3" ht="15.75" customHeight="1" x14ac:dyDescent="0.2">
      <c r="C492" s="127"/>
    </row>
    <row r="493" spans="3:3" ht="15.75" customHeight="1" x14ac:dyDescent="0.2">
      <c r="C493" s="127"/>
    </row>
    <row r="494" spans="3:3" ht="15.75" customHeight="1" x14ac:dyDescent="0.2">
      <c r="C494" s="127"/>
    </row>
    <row r="495" spans="3:3" ht="15.75" customHeight="1" x14ac:dyDescent="0.2">
      <c r="C495" s="127"/>
    </row>
    <row r="496" spans="3:3" ht="15.75" customHeight="1" x14ac:dyDescent="0.2">
      <c r="C496" s="127"/>
    </row>
    <row r="497" spans="3:3" ht="15.75" customHeight="1" x14ac:dyDescent="0.2">
      <c r="C497" s="127"/>
    </row>
    <row r="498" spans="3:3" ht="15.75" customHeight="1" x14ac:dyDescent="0.2">
      <c r="C498" s="127"/>
    </row>
    <row r="499" spans="3:3" ht="15.75" customHeight="1" x14ac:dyDescent="0.2">
      <c r="C499" s="127"/>
    </row>
    <row r="500" spans="3:3" ht="15.75" customHeight="1" x14ac:dyDescent="0.2">
      <c r="C500" s="127"/>
    </row>
    <row r="501" spans="3:3" ht="15.75" customHeight="1" x14ac:dyDescent="0.2">
      <c r="C501" s="127"/>
    </row>
    <row r="502" spans="3:3" ht="15.75" customHeight="1" x14ac:dyDescent="0.2">
      <c r="C502" s="127"/>
    </row>
    <row r="503" spans="3:3" ht="15.75" customHeight="1" x14ac:dyDescent="0.2">
      <c r="C503" s="127"/>
    </row>
    <row r="504" spans="3:3" ht="15.75" customHeight="1" x14ac:dyDescent="0.2">
      <c r="C504" s="127"/>
    </row>
    <row r="505" spans="3:3" ht="15.75" customHeight="1" x14ac:dyDescent="0.2">
      <c r="C505" s="127"/>
    </row>
    <row r="506" spans="3:3" ht="15.75" customHeight="1" x14ac:dyDescent="0.2">
      <c r="C506" s="127"/>
    </row>
    <row r="507" spans="3:3" ht="15.75" customHeight="1" x14ac:dyDescent="0.2">
      <c r="C507" s="127"/>
    </row>
    <row r="508" spans="3:3" ht="15.75" customHeight="1" x14ac:dyDescent="0.2">
      <c r="C508" s="127"/>
    </row>
    <row r="509" spans="3:3" ht="15.75" customHeight="1" x14ac:dyDescent="0.2">
      <c r="C509" s="127"/>
    </row>
    <row r="510" spans="3:3" ht="15.75" customHeight="1" x14ac:dyDescent="0.2">
      <c r="C510" s="127"/>
    </row>
    <row r="511" spans="3:3" ht="15.75" customHeight="1" x14ac:dyDescent="0.2">
      <c r="C511" s="127"/>
    </row>
    <row r="512" spans="3:3" ht="15.75" customHeight="1" x14ac:dyDescent="0.2">
      <c r="C512" s="127"/>
    </row>
    <row r="513" spans="3:3" ht="15.75" customHeight="1" x14ac:dyDescent="0.2">
      <c r="C513" s="127"/>
    </row>
    <row r="514" spans="3:3" ht="15.75" customHeight="1" x14ac:dyDescent="0.2">
      <c r="C514" s="127"/>
    </row>
    <row r="515" spans="3:3" ht="15.75" customHeight="1" x14ac:dyDescent="0.2">
      <c r="C515" s="127"/>
    </row>
    <row r="516" spans="3:3" ht="15.75" customHeight="1" x14ac:dyDescent="0.2">
      <c r="C516" s="127"/>
    </row>
    <row r="517" spans="3:3" ht="15.75" customHeight="1" x14ac:dyDescent="0.2">
      <c r="C517" s="127"/>
    </row>
    <row r="518" spans="3:3" ht="15.75" customHeight="1" x14ac:dyDescent="0.2">
      <c r="C518" s="127"/>
    </row>
    <row r="519" spans="3:3" ht="15.75" customHeight="1" x14ac:dyDescent="0.2">
      <c r="C519" s="127"/>
    </row>
    <row r="520" spans="3:3" ht="15.75" customHeight="1" x14ac:dyDescent="0.2">
      <c r="C520" s="127"/>
    </row>
    <row r="521" spans="3:3" ht="15.75" customHeight="1" x14ac:dyDescent="0.2">
      <c r="C521" s="127"/>
    </row>
    <row r="522" spans="3:3" ht="15.75" customHeight="1" x14ac:dyDescent="0.2">
      <c r="C522" s="127"/>
    </row>
    <row r="523" spans="3:3" ht="15.75" customHeight="1" x14ac:dyDescent="0.2">
      <c r="C523" s="127"/>
    </row>
    <row r="524" spans="3:3" ht="15.75" customHeight="1" x14ac:dyDescent="0.2">
      <c r="C524" s="127"/>
    </row>
    <row r="525" spans="3:3" ht="15.75" customHeight="1" x14ac:dyDescent="0.2">
      <c r="C525" s="127"/>
    </row>
    <row r="526" spans="3:3" ht="15.75" customHeight="1" x14ac:dyDescent="0.2">
      <c r="C526" s="127"/>
    </row>
    <row r="527" spans="3:3" ht="15.75" customHeight="1" x14ac:dyDescent="0.2">
      <c r="C527" s="127"/>
    </row>
    <row r="528" spans="3:3" ht="15.75" customHeight="1" x14ac:dyDescent="0.2">
      <c r="C528" s="127"/>
    </row>
    <row r="529" spans="3:3" ht="15.75" customHeight="1" x14ac:dyDescent="0.2">
      <c r="C529" s="127"/>
    </row>
    <row r="530" spans="3:3" ht="15.75" customHeight="1" x14ac:dyDescent="0.2">
      <c r="C530" s="127"/>
    </row>
    <row r="531" spans="3:3" ht="15.75" customHeight="1" x14ac:dyDescent="0.2">
      <c r="C531" s="127"/>
    </row>
    <row r="532" spans="3:3" ht="15.75" customHeight="1" x14ac:dyDescent="0.2">
      <c r="C532" s="127"/>
    </row>
    <row r="533" spans="3:3" ht="15.75" customHeight="1" x14ac:dyDescent="0.2">
      <c r="C533" s="127"/>
    </row>
    <row r="534" spans="3:3" ht="15.75" customHeight="1" x14ac:dyDescent="0.2">
      <c r="C534" s="127"/>
    </row>
    <row r="535" spans="3:3" ht="15.75" customHeight="1" x14ac:dyDescent="0.2">
      <c r="C535" s="127"/>
    </row>
    <row r="536" spans="3:3" ht="15.75" customHeight="1" x14ac:dyDescent="0.2">
      <c r="C536" s="127"/>
    </row>
    <row r="537" spans="3:3" ht="15.75" customHeight="1" x14ac:dyDescent="0.2">
      <c r="C537" s="127"/>
    </row>
    <row r="538" spans="3:3" ht="15.75" customHeight="1" x14ac:dyDescent="0.2">
      <c r="C538" s="127"/>
    </row>
    <row r="539" spans="3:3" ht="15.75" customHeight="1" x14ac:dyDescent="0.2">
      <c r="C539" s="127"/>
    </row>
    <row r="540" spans="3:3" ht="15.75" customHeight="1" x14ac:dyDescent="0.2">
      <c r="C540" s="127"/>
    </row>
    <row r="541" spans="3:3" ht="15.75" customHeight="1" x14ac:dyDescent="0.2">
      <c r="C541" s="127"/>
    </row>
    <row r="542" spans="3:3" ht="15.75" customHeight="1" x14ac:dyDescent="0.2">
      <c r="C542" s="127"/>
    </row>
    <row r="543" spans="3:3" ht="15.75" customHeight="1" x14ac:dyDescent="0.2">
      <c r="C543" s="127"/>
    </row>
    <row r="544" spans="3:3" ht="15.75" customHeight="1" x14ac:dyDescent="0.2">
      <c r="C544" s="127"/>
    </row>
    <row r="545" spans="3:3" ht="15.75" customHeight="1" x14ac:dyDescent="0.2">
      <c r="C545" s="127"/>
    </row>
    <row r="546" spans="3:3" ht="15.75" customHeight="1" x14ac:dyDescent="0.2">
      <c r="C546" s="127"/>
    </row>
    <row r="547" spans="3:3" ht="15.75" customHeight="1" x14ac:dyDescent="0.2">
      <c r="C547" s="127"/>
    </row>
    <row r="548" spans="3:3" ht="15.75" customHeight="1" x14ac:dyDescent="0.2">
      <c r="C548" s="127"/>
    </row>
    <row r="549" spans="3:3" ht="15.75" customHeight="1" x14ac:dyDescent="0.2">
      <c r="C549" s="127"/>
    </row>
    <row r="550" spans="3:3" ht="15.75" customHeight="1" x14ac:dyDescent="0.2">
      <c r="C550" s="127"/>
    </row>
    <row r="551" spans="3:3" ht="15.75" customHeight="1" x14ac:dyDescent="0.2">
      <c r="C551" s="127"/>
    </row>
    <row r="552" spans="3:3" ht="15.75" customHeight="1" x14ac:dyDescent="0.2">
      <c r="C552" s="127"/>
    </row>
    <row r="553" spans="3:3" ht="15.75" customHeight="1" x14ac:dyDescent="0.2">
      <c r="C553" s="127"/>
    </row>
    <row r="554" spans="3:3" ht="15.75" customHeight="1" x14ac:dyDescent="0.2">
      <c r="C554" s="127"/>
    </row>
    <row r="555" spans="3:3" ht="15.75" customHeight="1" x14ac:dyDescent="0.2">
      <c r="C555" s="127"/>
    </row>
    <row r="556" spans="3:3" ht="15.75" customHeight="1" x14ac:dyDescent="0.2">
      <c r="C556" s="127"/>
    </row>
    <row r="557" spans="3:3" ht="15.75" customHeight="1" x14ac:dyDescent="0.2">
      <c r="C557" s="127"/>
    </row>
    <row r="558" spans="3:3" ht="15.75" customHeight="1" x14ac:dyDescent="0.2">
      <c r="C558" s="127"/>
    </row>
    <row r="559" spans="3:3" ht="15.75" customHeight="1" x14ac:dyDescent="0.2">
      <c r="C559" s="127"/>
    </row>
    <row r="560" spans="3:3" ht="15.75" customHeight="1" x14ac:dyDescent="0.2">
      <c r="C560" s="127"/>
    </row>
    <row r="561" spans="3:3" ht="15.75" customHeight="1" x14ac:dyDescent="0.2">
      <c r="C561" s="127"/>
    </row>
    <row r="562" spans="3:3" ht="15.75" customHeight="1" x14ac:dyDescent="0.2">
      <c r="C562" s="127"/>
    </row>
    <row r="563" spans="3:3" ht="15.75" customHeight="1" x14ac:dyDescent="0.2">
      <c r="C563" s="127"/>
    </row>
    <row r="564" spans="3:3" ht="15.75" customHeight="1" x14ac:dyDescent="0.2">
      <c r="C564" s="127"/>
    </row>
    <row r="565" spans="3:3" ht="15.75" customHeight="1" x14ac:dyDescent="0.2">
      <c r="C565" s="127"/>
    </row>
    <row r="566" spans="3:3" ht="15.75" customHeight="1" x14ac:dyDescent="0.2">
      <c r="C566" s="127"/>
    </row>
    <row r="567" spans="3:3" ht="15.75" customHeight="1" x14ac:dyDescent="0.2">
      <c r="C567" s="127"/>
    </row>
    <row r="568" spans="3:3" ht="15.75" customHeight="1" x14ac:dyDescent="0.2">
      <c r="C568" s="127"/>
    </row>
    <row r="569" spans="3:3" ht="15.75" customHeight="1" x14ac:dyDescent="0.2">
      <c r="C569" s="127"/>
    </row>
    <row r="570" spans="3:3" ht="15.75" customHeight="1" x14ac:dyDescent="0.2">
      <c r="C570" s="127"/>
    </row>
    <row r="571" spans="3:3" ht="15.75" customHeight="1" x14ac:dyDescent="0.2">
      <c r="C571" s="127"/>
    </row>
    <row r="572" spans="3:3" ht="15.75" customHeight="1" x14ac:dyDescent="0.2">
      <c r="C572" s="127"/>
    </row>
    <row r="573" spans="3:3" ht="15.75" customHeight="1" x14ac:dyDescent="0.2">
      <c r="C573" s="127"/>
    </row>
    <row r="574" spans="3:3" ht="15.75" customHeight="1" x14ac:dyDescent="0.2">
      <c r="C574" s="127"/>
    </row>
    <row r="575" spans="3:3" ht="15.75" customHeight="1" x14ac:dyDescent="0.2">
      <c r="C575" s="127"/>
    </row>
    <row r="576" spans="3:3" ht="15.75" customHeight="1" x14ac:dyDescent="0.2">
      <c r="C576" s="127"/>
    </row>
    <row r="577" spans="3:3" ht="15.75" customHeight="1" x14ac:dyDescent="0.2">
      <c r="C577" s="127"/>
    </row>
    <row r="578" spans="3:3" ht="15.75" customHeight="1" x14ac:dyDescent="0.2">
      <c r="C578" s="127"/>
    </row>
    <row r="579" spans="3:3" ht="15.75" customHeight="1" x14ac:dyDescent="0.2">
      <c r="C579" s="127"/>
    </row>
    <row r="580" spans="3:3" ht="15.75" customHeight="1" x14ac:dyDescent="0.2">
      <c r="C580" s="127"/>
    </row>
    <row r="581" spans="3:3" ht="15.75" customHeight="1" x14ac:dyDescent="0.2">
      <c r="C581" s="127"/>
    </row>
    <row r="582" spans="3:3" ht="15.75" customHeight="1" x14ac:dyDescent="0.2">
      <c r="C582" s="127"/>
    </row>
    <row r="583" spans="3:3" ht="15.75" customHeight="1" x14ac:dyDescent="0.2">
      <c r="C583" s="127"/>
    </row>
    <row r="584" spans="3:3" ht="15.75" customHeight="1" x14ac:dyDescent="0.2">
      <c r="C584" s="127"/>
    </row>
    <row r="585" spans="3:3" ht="15.75" customHeight="1" x14ac:dyDescent="0.2">
      <c r="C585" s="127"/>
    </row>
    <row r="586" spans="3:3" ht="15.75" customHeight="1" x14ac:dyDescent="0.2">
      <c r="C586" s="127"/>
    </row>
    <row r="587" spans="3:3" ht="15.75" customHeight="1" x14ac:dyDescent="0.2">
      <c r="C587" s="127"/>
    </row>
    <row r="588" spans="3:3" ht="15.75" customHeight="1" x14ac:dyDescent="0.2">
      <c r="C588" s="127"/>
    </row>
    <row r="589" spans="3:3" ht="15.75" customHeight="1" x14ac:dyDescent="0.2">
      <c r="C589" s="127"/>
    </row>
    <row r="590" spans="3:3" ht="15.75" customHeight="1" x14ac:dyDescent="0.2">
      <c r="C590" s="127"/>
    </row>
    <row r="591" spans="3:3" ht="15.75" customHeight="1" x14ac:dyDescent="0.2">
      <c r="C591" s="127"/>
    </row>
    <row r="592" spans="3:3" ht="15.75" customHeight="1" x14ac:dyDescent="0.2">
      <c r="C592" s="127"/>
    </row>
    <row r="593" spans="3:3" ht="15.75" customHeight="1" x14ac:dyDescent="0.2">
      <c r="C593" s="127"/>
    </row>
    <row r="594" spans="3:3" ht="15.75" customHeight="1" x14ac:dyDescent="0.2">
      <c r="C594" s="127"/>
    </row>
    <row r="595" spans="3:3" ht="15.75" customHeight="1" x14ac:dyDescent="0.2">
      <c r="C595" s="127"/>
    </row>
    <row r="596" spans="3:3" ht="15.75" customHeight="1" x14ac:dyDescent="0.2">
      <c r="C596" s="127"/>
    </row>
    <row r="597" spans="3:3" ht="15.75" customHeight="1" x14ac:dyDescent="0.2">
      <c r="C597" s="127"/>
    </row>
    <row r="598" spans="3:3" ht="15.75" customHeight="1" x14ac:dyDescent="0.2">
      <c r="C598" s="127"/>
    </row>
    <row r="599" spans="3:3" ht="15.75" customHeight="1" x14ac:dyDescent="0.2">
      <c r="C599" s="127"/>
    </row>
    <row r="600" spans="3:3" ht="15.75" customHeight="1" x14ac:dyDescent="0.2">
      <c r="C600" s="127"/>
    </row>
    <row r="601" spans="3:3" ht="15.75" customHeight="1" x14ac:dyDescent="0.2">
      <c r="C601" s="127"/>
    </row>
    <row r="602" spans="3:3" ht="15.75" customHeight="1" x14ac:dyDescent="0.2">
      <c r="C602" s="127"/>
    </row>
    <row r="603" spans="3:3" ht="15.75" customHeight="1" x14ac:dyDescent="0.2">
      <c r="C603" s="127"/>
    </row>
    <row r="604" spans="3:3" ht="15.75" customHeight="1" x14ac:dyDescent="0.2">
      <c r="C604" s="127"/>
    </row>
    <row r="605" spans="3:3" ht="15.75" customHeight="1" x14ac:dyDescent="0.2">
      <c r="C605" s="127"/>
    </row>
    <row r="606" spans="3:3" ht="15.75" customHeight="1" x14ac:dyDescent="0.2">
      <c r="C606" s="127"/>
    </row>
    <row r="607" spans="3:3" ht="15.75" customHeight="1" x14ac:dyDescent="0.2">
      <c r="C607" s="127"/>
    </row>
    <row r="608" spans="3:3" ht="15.75" customHeight="1" x14ac:dyDescent="0.2">
      <c r="C608" s="127"/>
    </row>
    <row r="609" spans="3:3" ht="15.75" customHeight="1" x14ac:dyDescent="0.2">
      <c r="C609" s="127"/>
    </row>
    <row r="610" spans="3:3" ht="15.75" customHeight="1" x14ac:dyDescent="0.2">
      <c r="C610" s="127"/>
    </row>
    <row r="611" spans="3:3" ht="15.75" customHeight="1" x14ac:dyDescent="0.2">
      <c r="C611" s="127"/>
    </row>
    <row r="612" spans="3:3" ht="15.75" customHeight="1" x14ac:dyDescent="0.2">
      <c r="C612" s="127"/>
    </row>
    <row r="613" spans="3:3" ht="15.75" customHeight="1" x14ac:dyDescent="0.2">
      <c r="C613" s="127"/>
    </row>
    <row r="614" spans="3:3" ht="15.75" customHeight="1" x14ac:dyDescent="0.2">
      <c r="C614" s="127"/>
    </row>
    <row r="615" spans="3:3" ht="15.75" customHeight="1" x14ac:dyDescent="0.2">
      <c r="C615" s="127"/>
    </row>
    <row r="616" spans="3:3" ht="15.75" customHeight="1" x14ac:dyDescent="0.2">
      <c r="C616" s="127"/>
    </row>
    <row r="617" spans="3:3" ht="15.75" customHeight="1" x14ac:dyDescent="0.2">
      <c r="C617" s="127"/>
    </row>
    <row r="618" spans="3:3" ht="15.75" customHeight="1" x14ac:dyDescent="0.2">
      <c r="C618" s="127"/>
    </row>
    <row r="619" spans="3:3" ht="15.75" customHeight="1" x14ac:dyDescent="0.2">
      <c r="C619" s="127"/>
    </row>
    <row r="620" spans="3:3" ht="15.75" customHeight="1" x14ac:dyDescent="0.2">
      <c r="C620" s="127"/>
    </row>
    <row r="621" spans="3:3" ht="15.75" customHeight="1" x14ac:dyDescent="0.2">
      <c r="C621" s="127"/>
    </row>
    <row r="622" spans="3:3" ht="15.75" customHeight="1" x14ac:dyDescent="0.2">
      <c r="C622" s="127"/>
    </row>
    <row r="623" spans="3:3" ht="15.75" customHeight="1" x14ac:dyDescent="0.2">
      <c r="C623" s="127"/>
    </row>
    <row r="624" spans="3:3" ht="15.75" customHeight="1" x14ac:dyDescent="0.2">
      <c r="C624" s="127"/>
    </row>
    <row r="625" spans="3:3" ht="15.75" customHeight="1" x14ac:dyDescent="0.2">
      <c r="C625" s="127"/>
    </row>
    <row r="626" spans="3:3" ht="15.75" customHeight="1" x14ac:dyDescent="0.2">
      <c r="C626" s="127"/>
    </row>
    <row r="627" spans="3:3" ht="15.75" customHeight="1" x14ac:dyDescent="0.2">
      <c r="C627" s="127"/>
    </row>
    <row r="628" spans="3:3" ht="15.75" customHeight="1" x14ac:dyDescent="0.2">
      <c r="C628" s="127"/>
    </row>
    <row r="629" spans="3:3" ht="15.75" customHeight="1" x14ac:dyDescent="0.2">
      <c r="C629" s="127"/>
    </row>
    <row r="630" spans="3:3" ht="15.75" customHeight="1" x14ac:dyDescent="0.2">
      <c r="C630" s="127"/>
    </row>
    <row r="631" spans="3:3" ht="15.75" customHeight="1" x14ac:dyDescent="0.2">
      <c r="C631" s="127"/>
    </row>
    <row r="632" spans="3:3" ht="15.75" customHeight="1" x14ac:dyDescent="0.2">
      <c r="C632" s="127"/>
    </row>
    <row r="633" spans="3:3" ht="15.75" customHeight="1" x14ac:dyDescent="0.2">
      <c r="C633" s="127"/>
    </row>
    <row r="634" spans="3:3" ht="15.75" customHeight="1" x14ac:dyDescent="0.2">
      <c r="C634" s="127"/>
    </row>
    <row r="635" spans="3:3" ht="15.75" customHeight="1" x14ac:dyDescent="0.2">
      <c r="C635" s="127"/>
    </row>
    <row r="636" spans="3:3" ht="15.75" customHeight="1" x14ac:dyDescent="0.2">
      <c r="C636" s="127"/>
    </row>
    <row r="637" spans="3:3" ht="15.75" customHeight="1" x14ac:dyDescent="0.2">
      <c r="C637" s="127"/>
    </row>
    <row r="638" spans="3:3" ht="15.75" customHeight="1" x14ac:dyDescent="0.2">
      <c r="C638" s="127"/>
    </row>
    <row r="639" spans="3:3" ht="15.75" customHeight="1" x14ac:dyDescent="0.2">
      <c r="C639" s="127"/>
    </row>
    <row r="640" spans="3:3" ht="15.75" customHeight="1" x14ac:dyDescent="0.2">
      <c r="C640" s="127"/>
    </row>
    <row r="641" spans="3:3" ht="15.75" customHeight="1" x14ac:dyDescent="0.2">
      <c r="C641" s="127"/>
    </row>
    <row r="642" spans="3:3" ht="15.75" customHeight="1" x14ac:dyDescent="0.2">
      <c r="C642" s="127"/>
    </row>
    <row r="643" spans="3:3" ht="15.75" customHeight="1" x14ac:dyDescent="0.2">
      <c r="C643" s="127"/>
    </row>
    <row r="644" spans="3:3" ht="15.75" customHeight="1" x14ac:dyDescent="0.2">
      <c r="C644" s="127"/>
    </row>
    <row r="645" spans="3:3" ht="15.75" customHeight="1" x14ac:dyDescent="0.2">
      <c r="C645" s="127"/>
    </row>
    <row r="646" spans="3:3" ht="15.75" customHeight="1" x14ac:dyDescent="0.2">
      <c r="C646" s="127"/>
    </row>
    <row r="647" spans="3:3" ht="15.75" customHeight="1" x14ac:dyDescent="0.2">
      <c r="C647" s="127"/>
    </row>
    <row r="648" spans="3:3" ht="15.75" customHeight="1" x14ac:dyDescent="0.2">
      <c r="C648" s="127"/>
    </row>
    <row r="649" spans="3:3" ht="15.75" customHeight="1" x14ac:dyDescent="0.2">
      <c r="C649" s="127"/>
    </row>
    <row r="650" spans="3:3" ht="15.75" customHeight="1" x14ac:dyDescent="0.2">
      <c r="C650" s="127"/>
    </row>
    <row r="651" spans="3:3" ht="15.75" customHeight="1" x14ac:dyDescent="0.2">
      <c r="C651" s="127"/>
    </row>
    <row r="652" spans="3:3" ht="15.75" customHeight="1" x14ac:dyDescent="0.2">
      <c r="C652" s="127"/>
    </row>
    <row r="653" spans="3:3" ht="15.75" customHeight="1" x14ac:dyDescent="0.2">
      <c r="C653" s="127"/>
    </row>
    <row r="654" spans="3:3" ht="15.75" customHeight="1" x14ac:dyDescent="0.2">
      <c r="C654" s="127"/>
    </row>
    <row r="655" spans="3:3" ht="15.75" customHeight="1" x14ac:dyDescent="0.2">
      <c r="C655" s="127"/>
    </row>
    <row r="656" spans="3:3" ht="15.75" customHeight="1" x14ac:dyDescent="0.2">
      <c r="C656" s="127"/>
    </row>
    <row r="657" spans="3:3" ht="15.75" customHeight="1" x14ac:dyDescent="0.2">
      <c r="C657" s="127"/>
    </row>
    <row r="658" spans="3:3" ht="15.75" customHeight="1" x14ac:dyDescent="0.2">
      <c r="C658" s="127"/>
    </row>
    <row r="659" spans="3:3" ht="15.75" customHeight="1" x14ac:dyDescent="0.2">
      <c r="C659" s="127"/>
    </row>
    <row r="660" spans="3:3" ht="15.75" customHeight="1" x14ac:dyDescent="0.2">
      <c r="C660" s="127"/>
    </row>
    <row r="661" spans="3:3" ht="15.75" customHeight="1" x14ac:dyDescent="0.2">
      <c r="C661" s="127"/>
    </row>
    <row r="662" spans="3:3" ht="15.75" customHeight="1" x14ac:dyDescent="0.2">
      <c r="C662" s="127"/>
    </row>
    <row r="663" spans="3:3" ht="15.75" customHeight="1" x14ac:dyDescent="0.2">
      <c r="C663" s="127"/>
    </row>
    <row r="664" spans="3:3" ht="15.75" customHeight="1" x14ac:dyDescent="0.2">
      <c r="C664" s="127"/>
    </row>
    <row r="665" spans="3:3" ht="15.75" customHeight="1" x14ac:dyDescent="0.2">
      <c r="C665" s="127"/>
    </row>
    <row r="666" spans="3:3" ht="15.75" customHeight="1" x14ac:dyDescent="0.2">
      <c r="C666" s="127"/>
    </row>
    <row r="667" spans="3:3" ht="15.75" customHeight="1" x14ac:dyDescent="0.2">
      <c r="C667" s="127"/>
    </row>
    <row r="668" spans="3:3" ht="15.75" customHeight="1" x14ac:dyDescent="0.2">
      <c r="C668" s="127"/>
    </row>
    <row r="669" spans="3:3" ht="15.75" customHeight="1" x14ac:dyDescent="0.2">
      <c r="C669" s="127"/>
    </row>
    <row r="670" spans="3:3" ht="15.75" customHeight="1" x14ac:dyDescent="0.2">
      <c r="C670" s="127"/>
    </row>
    <row r="671" spans="3:3" ht="15.75" customHeight="1" x14ac:dyDescent="0.2">
      <c r="C671" s="127"/>
    </row>
    <row r="672" spans="3:3" ht="15.75" customHeight="1" x14ac:dyDescent="0.2">
      <c r="C672" s="127"/>
    </row>
    <row r="673" spans="3:3" ht="15.75" customHeight="1" x14ac:dyDescent="0.2">
      <c r="C673" s="127"/>
    </row>
    <row r="674" spans="3:3" ht="15.75" customHeight="1" x14ac:dyDescent="0.2">
      <c r="C674" s="127"/>
    </row>
    <row r="675" spans="3:3" ht="15.75" customHeight="1" x14ac:dyDescent="0.2">
      <c r="C675" s="127"/>
    </row>
    <row r="676" spans="3:3" ht="15.75" customHeight="1" x14ac:dyDescent="0.2">
      <c r="C676" s="127"/>
    </row>
    <row r="677" spans="3:3" ht="15.75" customHeight="1" x14ac:dyDescent="0.2">
      <c r="C677" s="127"/>
    </row>
    <row r="678" spans="3:3" ht="15.75" customHeight="1" x14ac:dyDescent="0.2">
      <c r="C678" s="127"/>
    </row>
    <row r="679" spans="3:3" ht="15.75" customHeight="1" x14ac:dyDescent="0.2">
      <c r="C679" s="127"/>
    </row>
    <row r="680" spans="3:3" ht="15.75" customHeight="1" x14ac:dyDescent="0.2">
      <c r="C680" s="127"/>
    </row>
    <row r="681" spans="3:3" ht="15.75" customHeight="1" x14ac:dyDescent="0.2">
      <c r="C681" s="127"/>
    </row>
    <row r="682" spans="3:3" ht="15.75" customHeight="1" x14ac:dyDescent="0.2">
      <c r="C682" s="127"/>
    </row>
    <row r="683" spans="3:3" ht="15.75" customHeight="1" x14ac:dyDescent="0.2">
      <c r="C683" s="127"/>
    </row>
    <row r="684" spans="3:3" ht="15.75" customHeight="1" x14ac:dyDescent="0.2">
      <c r="C684" s="127"/>
    </row>
    <row r="685" spans="3:3" ht="15.75" customHeight="1" x14ac:dyDescent="0.2">
      <c r="C685" s="127"/>
    </row>
    <row r="686" spans="3:3" ht="15.75" customHeight="1" x14ac:dyDescent="0.2">
      <c r="C686" s="127"/>
    </row>
    <row r="687" spans="3:3" ht="15.75" customHeight="1" x14ac:dyDescent="0.2">
      <c r="C687" s="127"/>
    </row>
    <row r="688" spans="3:3" ht="15.75" customHeight="1" x14ac:dyDescent="0.2">
      <c r="C688" s="127"/>
    </row>
    <row r="689" spans="3:3" ht="15.75" customHeight="1" x14ac:dyDescent="0.2">
      <c r="C689" s="127"/>
    </row>
    <row r="690" spans="3:3" ht="15.75" customHeight="1" x14ac:dyDescent="0.2">
      <c r="C690" s="127"/>
    </row>
    <row r="691" spans="3:3" ht="15.75" customHeight="1" x14ac:dyDescent="0.2">
      <c r="C691" s="127"/>
    </row>
    <row r="692" spans="3:3" ht="15.75" customHeight="1" x14ac:dyDescent="0.2">
      <c r="C692" s="127"/>
    </row>
    <row r="693" spans="3:3" ht="15.75" customHeight="1" x14ac:dyDescent="0.2">
      <c r="C693" s="127"/>
    </row>
    <row r="694" spans="3:3" ht="15.75" customHeight="1" x14ac:dyDescent="0.2">
      <c r="C694" s="127"/>
    </row>
    <row r="695" spans="3:3" ht="15.75" customHeight="1" x14ac:dyDescent="0.2">
      <c r="C695" s="127"/>
    </row>
    <row r="696" spans="3:3" ht="15.75" customHeight="1" x14ac:dyDescent="0.2">
      <c r="C696" s="127"/>
    </row>
    <row r="697" spans="3:3" ht="15.75" customHeight="1" x14ac:dyDescent="0.2">
      <c r="C697" s="127"/>
    </row>
    <row r="698" spans="3:3" ht="15.75" customHeight="1" x14ac:dyDescent="0.2">
      <c r="C698" s="127"/>
    </row>
    <row r="699" spans="3:3" ht="15.75" customHeight="1" x14ac:dyDescent="0.2">
      <c r="C699" s="127"/>
    </row>
    <row r="700" spans="3:3" ht="15.75" customHeight="1" x14ac:dyDescent="0.2">
      <c r="C700" s="127"/>
    </row>
    <row r="701" spans="3:3" ht="15.75" customHeight="1" x14ac:dyDescent="0.2">
      <c r="C701" s="127"/>
    </row>
    <row r="702" spans="3:3" ht="15.75" customHeight="1" x14ac:dyDescent="0.2">
      <c r="C702" s="127"/>
    </row>
    <row r="703" spans="3:3" ht="15.75" customHeight="1" x14ac:dyDescent="0.2">
      <c r="C703" s="127"/>
    </row>
    <row r="704" spans="3:3" ht="15.75" customHeight="1" x14ac:dyDescent="0.2">
      <c r="C704" s="127"/>
    </row>
    <row r="705" spans="3:3" ht="15.75" customHeight="1" x14ac:dyDescent="0.2">
      <c r="C705" s="127"/>
    </row>
    <row r="706" spans="3:3" ht="15.75" customHeight="1" x14ac:dyDescent="0.2">
      <c r="C706" s="127"/>
    </row>
    <row r="707" spans="3:3" ht="15.75" customHeight="1" x14ac:dyDescent="0.2">
      <c r="C707" s="127"/>
    </row>
    <row r="708" spans="3:3" ht="15.75" customHeight="1" x14ac:dyDescent="0.2">
      <c r="C708" s="127"/>
    </row>
    <row r="709" spans="3:3" ht="15.75" customHeight="1" x14ac:dyDescent="0.2">
      <c r="C709" s="127"/>
    </row>
    <row r="710" spans="3:3" ht="15.75" customHeight="1" x14ac:dyDescent="0.2">
      <c r="C710" s="127"/>
    </row>
    <row r="711" spans="3:3" ht="15.75" customHeight="1" x14ac:dyDescent="0.2">
      <c r="C711" s="127"/>
    </row>
    <row r="712" spans="3:3" ht="15.75" customHeight="1" x14ac:dyDescent="0.2">
      <c r="C712" s="127"/>
    </row>
    <row r="713" spans="3:3" ht="15.75" customHeight="1" x14ac:dyDescent="0.2">
      <c r="C713" s="127"/>
    </row>
    <row r="714" spans="3:3" ht="15.75" customHeight="1" x14ac:dyDescent="0.2">
      <c r="C714" s="127"/>
    </row>
    <row r="715" spans="3:3" ht="15.75" customHeight="1" x14ac:dyDescent="0.2">
      <c r="C715" s="127"/>
    </row>
    <row r="716" spans="3:3" ht="15.75" customHeight="1" x14ac:dyDescent="0.2">
      <c r="C716" s="127"/>
    </row>
    <row r="717" spans="3:3" ht="15.75" customHeight="1" x14ac:dyDescent="0.2">
      <c r="C717" s="127"/>
    </row>
    <row r="718" spans="3:3" ht="15.75" customHeight="1" x14ac:dyDescent="0.2">
      <c r="C718" s="127"/>
    </row>
    <row r="719" spans="3:3" ht="15.75" customHeight="1" x14ac:dyDescent="0.2">
      <c r="C719" s="127"/>
    </row>
    <row r="720" spans="3:3" ht="15.75" customHeight="1" x14ac:dyDescent="0.2">
      <c r="C720" s="127"/>
    </row>
    <row r="721" spans="3:3" ht="15.75" customHeight="1" x14ac:dyDescent="0.2">
      <c r="C721" s="127"/>
    </row>
    <row r="722" spans="3:3" ht="15.75" customHeight="1" x14ac:dyDescent="0.2">
      <c r="C722" s="127"/>
    </row>
    <row r="723" spans="3:3" ht="15.75" customHeight="1" x14ac:dyDescent="0.2">
      <c r="C723" s="127"/>
    </row>
    <row r="724" spans="3:3" ht="15.75" customHeight="1" x14ac:dyDescent="0.2">
      <c r="C724" s="127"/>
    </row>
    <row r="725" spans="3:3" ht="15.75" customHeight="1" x14ac:dyDescent="0.2">
      <c r="C725" s="127"/>
    </row>
    <row r="726" spans="3:3" ht="15.75" customHeight="1" x14ac:dyDescent="0.2">
      <c r="C726" s="127"/>
    </row>
    <row r="727" spans="3:3" ht="15.75" customHeight="1" x14ac:dyDescent="0.2">
      <c r="C727" s="127"/>
    </row>
    <row r="728" spans="3:3" ht="15.75" customHeight="1" x14ac:dyDescent="0.2">
      <c r="C728" s="127"/>
    </row>
    <row r="729" spans="3:3" ht="15.75" customHeight="1" x14ac:dyDescent="0.2">
      <c r="C729" s="127"/>
    </row>
    <row r="730" spans="3:3" ht="15.75" customHeight="1" x14ac:dyDescent="0.2">
      <c r="C730" s="127"/>
    </row>
    <row r="731" spans="3:3" ht="15.75" customHeight="1" x14ac:dyDescent="0.2">
      <c r="C731" s="127"/>
    </row>
    <row r="732" spans="3:3" ht="15.75" customHeight="1" x14ac:dyDescent="0.2">
      <c r="C732" s="127"/>
    </row>
    <row r="733" spans="3:3" ht="15.75" customHeight="1" x14ac:dyDescent="0.2">
      <c r="C733" s="127"/>
    </row>
    <row r="734" spans="3:3" ht="15.75" customHeight="1" x14ac:dyDescent="0.2">
      <c r="C734" s="127"/>
    </row>
    <row r="735" spans="3:3" ht="15.75" customHeight="1" x14ac:dyDescent="0.2">
      <c r="C735" s="127"/>
    </row>
    <row r="736" spans="3:3" ht="15.75" customHeight="1" x14ac:dyDescent="0.2">
      <c r="C736" s="127"/>
    </row>
    <row r="737" spans="3:3" ht="15.75" customHeight="1" x14ac:dyDescent="0.2">
      <c r="C737" s="127"/>
    </row>
    <row r="738" spans="3:3" ht="15.75" customHeight="1" x14ac:dyDescent="0.2">
      <c r="C738" s="127"/>
    </row>
    <row r="739" spans="3:3" ht="15.75" customHeight="1" x14ac:dyDescent="0.2">
      <c r="C739" s="127"/>
    </row>
    <row r="740" spans="3:3" ht="15.75" customHeight="1" x14ac:dyDescent="0.2">
      <c r="C740" s="127"/>
    </row>
    <row r="741" spans="3:3" ht="15.75" customHeight="1" x14ac:dyDescent="0.2">
      <c r="C741" s="127"/>
    </row>
    <row r="742" spans="3:3" ht="15.75" customHeight="1" x14ac:dyDescent="0.2">
      <c r="C742" s="127"/>
    </row>
    <row r="743" spans="3:3" ht="15.75" customHeight="1" x14ac:dyDescent="0.2">
      <c r="C743" s="127"/>
    </row>
    <row r="744" spans="3:3" ht="15.75" customHeight="1" x14ac:dyDescent="0.2">
      <c r="C744" s="127"/>
    </row>
    <row r="745" spans="3:3" ht="15.75" customHeight="1" x14ac:dyDescent="0.2">
      <c r="C745" s="127"/>
    </row>
    <row r="746" spans="3:3" ht="15.75" customHeight="1" x14ac:dyDescent="0.2">
      <c r="C746" s="127"/>
    </row>
    <row r="747" spans="3:3" ht="15.75" customHeight="1" x14ac:dyDescent="0.2">
      <c r="C747" s="127"/>
    </row>
    <row r="748" spans="3:3" ht="15.75" customHeight="1" x14ac:dyDescent="0.2">
      <c r="C748" s="127"/>
    </row>
    <row r="749" spans="3:3" ht="15.75" customHeight="1" x14ac:dyDescent="0.2">
      <c r="C749" s="127"/>
    </row>
    <row r="750" spans="3:3" ht="15.75" customHeight="1" x14ac:dyDescent="0.2">
      <c r="C750" s="127"/>
    </row>
    <row r="751" spans="3:3" ht="15.75" customHeight="1" x14ac:dyDescent="0.2">
      <c r="C751" s="127"/>
    </row>
    <row r="752" spans="3:3" ht="15.75" customHeight="1" x14ac:dyDescent="0.2">
      <c r="C752" s="127"/>
    </row>
    <row r="753" spans="3:3" ht="15.75" customHeight="1" x14ac:dyDescent="0.2">
      <c r="C753" s="127"/>
    </row>
    <row r="754" spans="3:3" ht="15.75" customHeight="1" x14ac:dyDescent="0.2">
      <c r="C754" s="127"/>
    </row>
    <row r="755" spans="3:3" ht="15.75" customHeight="1" x14ac:dyDescent="0.2">
      <c r="C755" s="127"/>
    </row>
    <row r="756" spans="3:3" ht="15.75" customHeight="1" x14ac:dyDescent="0.2">
      <c r="C756" s="127"/>
    </row>
    <row r="757" spans="3:3" ht="15.75" customHeight="1" x14ac:dyDescent="0.2">
      <c r="C757" s="127"/>
    </row>
    <row r="758" spans="3:3" ht="15.75" customHeight="1" x14ac:dyDescent="0.2">
      <c r="C758" s="127"/>
    </row>
    <row r="759" spans="3:3" ht="15.75" customHeight="1" x14ac:dyDescent="0.2">
      <c r="C759" s="127"/>
    </row>
    <row r="760" spans="3:3" ht="15.75" customHeight="1" x14ac:dyDescent="0.2">
      <c r="C760" s="127"/>
    </row>
    <row r="761" spans="3:3" ht="15.75" customHeight="1" x14ac:dyDescent="0.2">
      <c r="C761" s="127"/>
    </row>
    <row r="762" spans="3:3" ht="15.75" customHeight="1" x14ac:dyDescent="0.2">
      <c r="C762" s="127"/>
    </row>
    <row r="763" spans="3:3" ht="15.75" customHeight="1" x14ac:dyDescent="0.2">
      <c r="C763" s="127"/>
    </row>
    <row r="764" spans="3:3" ht="15.75" customHeight="1" x14ac:dyDescent="0.2">
      <c r="C764" s="127"/>
    </row>
    <row r="765" spans="3:3" ht="15.75" customHeight="1" x14ac:dyDescent="0.2">
      <c r="C765" s="127"/>
    </row>
    <row r="766" spans="3:3" ht="15.75" customHeight="1" x14ac:dyDescent="0.2">
      <c r="C766" s="127"/>
    </row>
    <row r="767" spans="3:3" ht="15.75" customHeight="1" x14ac:dyDescent="0.2">
      <c r="C767" s="127"/>
    </row>
    <row r="768" spans="3:3" ht="15.75" customHeight="1" x14ac:dyDescent="0.2">
      <c r="C768" s="127"/>
    </row>
    <row r="769" spans="3:3" ht="15.75" customHeight="1" x14ac:dyDescent="0.2">
      <c r="C769" s="127"/>
    </row>
    <row r="770" spans="3:3" ht="15.75" customHeight="1" x14ac:dyDescent="0.2">
      <c r="C770" s="127"/>
    </row>
    <row r="771" spans="3:3" ht="15.75" customHeight="1" x14ac:dyDescent="0.2">
      <c r="C771" s="127"/>
    </row>
    <row r="772" spans="3:3" ht="15.75" customHeight="1" x14ac:dyDescent="0.2">
      <c r="C772" s="127"/>
    </row>
    <row r="773" spans="3:3" ht="15.75" customHeight="1" x14ac:dyDescent="0.2">
      <c r="C773" s="127"/>
    </row>
    <row r="774" spans="3:3" ht="15.75" customHeight="1" x14ac:dyDescent="0.2">
      <c r="C774" s="127"/>
    </row>
    <row r="775" spans="3:3" ht="15.75" customHeight="1" x14ac:dyDescent="0.2">
      <c r="C775" s="127"/>
    </row>
    <row r="776" spans="3:3" ht="15.75" customHeight="1" x14ac:dyDescent="0.2">
      <c r="C776" s="127"/>
    </row>
    <row r="777" spans="3:3" ht="15.75" customHeight="1" x14ac:dyDescent="0.2">
      <c r="C777" s="127"/>
    </row>
    <row r="778" spans="3:3" ht="15.75" customHeight="1" x14ac:dyDescent="0.2">
      <c r="C778" s="127"/>
    </row>
    <row r="779" spans="3:3" ht="15.75" customHeight="1" x14ac:dyDescent="0.2">
      <c r="C779" s="127"/>
    </row>
    <row r="780" spans="3:3" ht="15.75" customHeight="1" x14ac:dyDescent="0.2">
      <c r="C780" s="127"/>
    </row>
    <row r="781" spans="3:3" ht="15.75" customHeight="1" x14ac:dyDescent="0.2">
      <c r="C781" s="127"/>
    </row>
    <row r="782" spans="3:3" ht="15.75" customHeight="1" x14ac:dyDescent="0.2">
      <c r="C782" s="127"/>
    </row>
    <row r="783" spans="3:3" ht="15.75" customHeight="1" x14ac:dyDescent="0.2">
      <c r="C783" s="127"/>
    </row>
    <row r="784" spans="3:3" ht="15.75" customHeight="1" x14ac:dyDescent="0.2">
      <c r="C784" s="127"/>
    </row>
    <row r="785" spans="3:3" ht="15.75" customHeight="1" x14ac:dyDescent="0.2">
      <c r="C785" s="127"/>
    </row>
    <row r="786" spans="3:3" ht="15.75" customHeight="1" x14ac:dyDescent="0.2">
      <c r="C786" s="127"/>
    </row>
    <row r="787" spans="3:3" ht="15.75" customHeight="1" x14ac:dyDescent="0.2">
      <c r="C787" s="127"/>
    </row>
    <row r="788" spans="3:3" ht="15.75" customHeight="1" x14ac:dyDescent="0.2">
      <c r="C788" s="127"/>
    </row>
    <row r="789" spans="3:3" ht="15.75" customHeight="1" x14ac:dyDescent="0.2">
      <c r="C789" s="127"/>
    </row>
    <row r="790" spans="3:3" ht="15.75" customHeight="1" x14ac:dyDescent="0.2">
      <c r="C790" s="127"/>
    </row>
    <row r="791" spans="3:3" ht="15.75" customHeight="1" x14ac:dyDescent="0.2">
      <c r="C791" s="127"/>
    </row>
    <row r="792" spans="3:3" ht="15.75" customHeight="1" x14ac:dyDescent="0.2">
      <c r="C792" s="127"/>
    </row>
    <row r="793" spans="3:3" ht="15.75" customHeight="1" x14ac:dyDescent="0.2">
      <c r="C793" s="127"/>
    </row>
    <row r="794" spans="3:3" ht="15.75" customHeight="1" x14ac:dyDescent="0.2">
      <c r="C794" s="127"/>
    </row>
    <row r="795" spans="3:3" ht="15.75" customHeight="1" x14ac:dyDescent="0.2">
      <c r="C795" s="127"/>
    </row>
    <row r="796" spans="3:3" ht="15.75" customHeight="1" x14ac:dyDescent="0.2">
      <c r="C796" s="127"/>
    </row>
    <row r="797" spans="3:3" ht="15.75" customHeight="1" x14ac:dyDescent="0.2">
      <c r="C797" s="127"/>
    </row>
    <row r="798" spans="3:3" ht="15.75" customHeight="1" x14ac:dyDescent="0.2">
      <c r="C798" s="127"/>
    </row>
    <row r="799" spans="3:3" ht="15.75" customHeight="1" x14ac:dyDescent="0.2">
      <c r="C799" s="127"/>
    </row>
    <row r="800" spans="3:3" ht="15.75" customHeight="1" x14ac:dyDescent="0.2">
      <c r="C800" s="127"/>
    </row>
    <row r="801" spans="3:3" ht="15.75" customHeight="1" x14ac:dyDescent="0.2">
      <c r="C801" s="127"/>
    </row>
    <row r="802" spans="3:3" ht="15.75" customHeight="1" x14ac:dyDescent="0.2">
      <c r="C802" s="127"/>
    </row>
    <row r="803" spans="3:3" ht="15.75" customHeight="1" x14ac:dyDescent="0.2">
      <c r="C803" s="127"/>
    </row>
    <row r="804" spans="3:3" ht="15.75" customHeight="1" x14ac:dyDescent="0.2">
      <c r="C804" s="127"/>
    </row>
    <row r="805" spans="3:3" ht="15.75" customHeight="1" x14ac:dyDescent="0.2">
      <c r="C805" s="127"/>
    </row>
    <row r="806" spans="3:3" ht="15.75" customHeight="1" x14ac:dyDescent="0.2">
      <c r="C806" s="127"/>
    </row>
    <row r="807" spans="3:3" ht="15.75" customHeight="1" x14ac:dyDescent="0.2">
      <c r="C807" s="127"/>
    </row>
    <row r="808" spans="3:3" ht="15.75" customHeight="1" x14ac:dyDescent="0.2">
      <c r="C808" s="127"/>
    </row>
    <row r="809" spans="3:3" ht="15.75" customHeight="1" x14ac:dyDescent="0.2">
      <c r="C809" s="127"/>
    </row>
    <row r="810" spans="3:3" ht="15.75" customHeight="1" x14ac:dyDescent="0.2">
      <c r="C810" s="127"/>
    </row>
    <row r="811" spans="3:3" ht="15.75" customHeight="1" x14ac:dyDescent="0.2">
      <c r="C811" s="127"/>
    </row>
    <row r="812" spans="3:3" ht="15.75" customHeight="1" x14ac:dyDescent="0.2">
      <c r="C812" s="127"/>
    </row>
    <row r="813" spans="3:3" ht="15.75" customHeight="1" x14ac:dyDescent="0.2">
      <c r="C813" s="127"/>
    </row>
    <row r="814" spans="3:3" ht="15.75" customHeight="1" x14ac:dyDescent="0.2">
      <c r="C814" s="127"/>
    </row>
    <row r="815" spans="3:3" ht="15.75" customHeight="1" x14ac:dyDescent="0.2">
      <c r="C815" s="127"/>
    </row>
    <row r="816" spans="3:3" ht="15.75" customHeight="1" x14ac:dyDescent="0.2">
      <c r="C816" s="127"/>
    </row>
    <row r="817" spans="3:3" ht="15.75" customHeight="1" x14ac:dyDescent="0.2">
      <c r="C817" s="127"/>
    </row>
    <row r="818" spans="3:3" ht="15.75" customHeight="1" x14ac:dyDescent="0.2">
      <c r="C818" s="127"/>
    </row>
    <row r="819" spans="3:3" ht="15.75" customHeight="1" x14ac:dyDescent="0.2">
      <c r="C819" s="127"/>
    </row>
    <row r="820" spans="3:3" ht="15.75" customHeight="1" x14ac:dyDescent="0.2">
      <c r="C820" s="127"/>
    </row>
    <row r="821" spans="3:3" ht="15.75" customHeight="1" x14ac:dyDescent="0.2">
      <c r="C821" s="127"/>
    </row>
    <row r="822" spans="3:3" ht="15.75" customHeight="1" x14ac:dyDescent="0.2">
      <c r="C822" s="127"/>
    </row>
    <row r="823" spans="3:3" ht="15.75" customHeight="1" x14ac:dyDescent="0.2">
      <c r="C823" s="127"/>
    </row>
    <row r="824" spans="3:3" ht="15.75" customHeight="1" x14ac:dyDescent="0.2">
      <c r="C824" s="127"/>
    </row>
    <row r="825" spans="3:3" ht="15.75" customHeight="1" x14ac:dyDescent="0.2">
      <c r="C825" s="127"/>
    </row>
    <row r="826" spans="3:3" ht="15.75" customHeight="1" x14ac:dyDescent="0.2">
      <c r="C826" s="127"/>
    </row>
    <row r="827" spans="3:3" ht="15.75" customHeight="1" x14ac:dyDescent="0.2">
      <c r="C827" s="127"/>
    </row>
    <row r="828" spans="3:3" ht="15.75" customHeight="1" x14ac:dyDescent="0.2">
      <c r="C828" s="127"/>
    </row>
    <row r="829" spans="3:3" ht="15.75" customHeight="1" x14ac:dyDescent="0.2">
      <c r="C829" s="127"/>
    </row>
    <row r="830" spans="3:3" ht="15.75" customHeight="1" x14ac:dyDescent="0.2">
      <c r="C830" s="127"/>
    </row>
    <row r="831" spans="3:3" ht="15.75" customHeight="1" x14ac:dyDescent="0.2">
      <c r="C831" s="127"/>
    </row>
    <row r="832" spans="3:3" ht="15.75" customHeight="1" x14ac:dyDescent="0.2">
      <c r="C832" s="127"/>
    </row>
    <row r="833" spans="3:3" ht="15.75" customHeight="1" x14ac:dyDescent="0.2">
      <c r="C833" s="127"/>
    </row>
    <row r="834" spans="3:3" ht="15.75" customHeight="1" x14ac:dyDescent="0.2">
      <c r="C834" s="127"/>
    </row>
    <row r="835" spans="3:3" ht="15.75" customHeight="1" x14ac:dyDescent="0.2">
      <c r="C835" s="127"/>
    </row>
    <row r="836" spans="3:3" ht="15.75" customHeight="1" x14ac:dyDescent="0.2">
      <c r="C836" s="127"/>
    </row>
    <row r="837" spans="3:3" ht="15.75" customHeight="1" x14ac:dyDescent="0.2">
      <c r="C837" s="127"/>
    </row>
    <row r="838" spans="3:3" ht="15.75" customHeight="1" x14ac:dyDescent="0.2">
      <c r="C838" s="127"/>
    </row>
    <row r="839" spans="3:3" ht="15.75" customHeight="1" x14ac:dyDescent="0.2">
      <c r="C839" s="127"/>
    </row>
    <row r="840" spans="3:3" ht="15.75" customHeight="1" x14ac:dyDescent="0.2">
      <c r="C840" s="127"/>
    </row>
    <row r="841" spans="3:3" ht="15.75" customHeight="1" x14ac:dyDescent="0.2">
      <c r="C841" s="127"/>
    </row>
    <row r="842" spans="3:3" ht="15.75" customHeight="1" x14ac:dyDescent="0.2">
      <c r="C842" s="127"/>
    </row>
    <row r="843" spans="3:3" ht="15.75" customHeight="1" x14ac:dyDescent="0.2">
      <c r="C843" s="127"/>
    </row>
    <row r="844" spans="3:3" ht="15.75" customHeight="1" x14ac:dyDescent="0.2">
      <c r="C844" s="127"/>
    </row>
    <row r="845" spans="3:3" ht="15.75" customHeight="1" x14ac:dyDescent="0.2">
      <c r="C845" s="127"/>
    </row>
    <row r="846" spans="3:3" ht="15.75" customHeight="1" x14ac:dyDescent="0.2">
      <c r="C846" s="127"/>
    </row>
    <row r="847" spans="3:3" ht="15.75" customHeight="1" x14ac:dyDescent="0.2">
      <c r="C847" s="127"/>
    </row>
    <row r="848" spans="3:3" ht="15.75" customHeight="1" x14ac:dyDescent="0.2">
      <c r="C848" s="127"/>
    </row>
    <row r="849" spans="3:3" ht="15.75" customHeight="1" x14ac:dyDescent="0.2">
      <c r="C849" s="127"/>
    </row>
    <row r="850" spans="3:3" ht="15.75" customHeight="1" x14ac:dyDescent="0.2">
      <c r="C850" s="127"/>
    </row>
    <row r="851" spans="3:3" ht="15.75" customHeight="1" x14ac:dyDescent="0.2">
      <c r="C851" s="127"/>
    </row>
    <row r="852" spans="3:3" ht="15.75" customHeight="1" x14ac:dyDescent="0.2">
      <c r="C852" s="127"/>
    </row>
    <row r="853" spans="3:3" ht="15.75" customHeight="1" x14ac:dyDescent="0.2">
      <c r="C853" s="127"/>
    </row>
    <row r="854" spans="3:3" ht="15.75" customHeight="1" x14ac:dyDescent="0.2">
      <c r="C854" s="127"/>
    </row>
    <row r="855" spans="3:3" ht="15.75" customHeight="1" x14ac:dyDescent="0.2">
      <c r="C855" s="127"/>
    </row>
    <row r="856" spans="3:3" ht="15.75" customHeight="1" x14ac:dyDescent="0.2">
      <c r="C856" s="127"/>
    </row>
    <row r="857" spans="3:3" ht="15.75" customHeight="1" x14ac:dyDescent="0.2">
      <c r="C857" s="127"/>
    </row>
    <row r="858" spans="3:3" ht="15.75" customHeight="1" x14ac:dyDescent="0.2">
      <c r="C858" s="127"/>
    </row>
    <row r="859" spans="3:3" ht="15.75" customHeight="1" x14ac:dyDescent="0.2">
      <c r="C859" s="127"/>
    </row>
    <row r="860" spans="3:3" ht="15.75" customHeight="1" x14ac:dyDescent="0.2">
      <c r="C860" s="127"/>
    </row>
    <row r="861" spans="3:3" ht="15.75" customHeight="1" x14ac:dyDescent="0.2">
      <c r="C861" s="127"/>
    </row>
    <row r="862" spans="3:3" ht="15.75" customHeight="1" x14ac:dyDescent="0.2">
      <c r="C862" s="127"/>
    </row>
    <row r="863" spans="3:3" ht="15.75" customHeight="1" x14ac:dyDescent="0.2">
      <c r="C863" s="127"/>
    </row>
    <row r="864" spans="3:3" ht="15.75" customHeight="1" x14ac:dyDescent="0.2">
      <c r="C864" s="127"/>
    </row>
    <row r="865" spans="3:3" ht="15.75" customHeight="1" x14ac:dyDescent="0.2">
      <c r="C865" s="127"/>
    </row>
    <row r="866" spans="3:3" ht="15.75" customHeight="1" x14ac:dyDescent="0.2">
      <c r="C866" s="127"/>
    </row>
    <row r="867" spans="3:3" ht="15.75" customHeight="1" x14ac:dyDescent="0.2">
      <c r="C867" s="127"/>
    </row>
    <row r="868" spans="3:3" ht="15.75" customHeight="1" x14ac:dyDescent="0.2">
      <c r="C868" s="127"/>
    </row>
    <row r="869" spans="3:3" ht="15.75" customHeight="1" x14ac:dyDescent="0.2">
      <c r="C869" s="127"/>
    </row>
    <row r="870" spans="3:3" ht="15.75" customHeight="1" x14ac:dyDescent="0.2">
      <c r="C870" s="127"/>
    </row>
    <row r="871" spans="3:3" ht="15.75" customHeight="1" x14ac:dyDescent="0.2">
      <c r="C871" s="127"/>
    </row>
    <row r="872" spans="3:3" ht="15.75" customHeight="1" x14ac:dyDescent="0.2">
      <c r="C872" s="127"/>
    </row>
    <row r="873" spans="3:3" ht="15.75" customHeight="1" x14ac:dyDescent="0.2">
      <c r="C873" s="127"/>
    </row>
    <row r="874" spans="3:3" ht="15.75" customHeight="1" x14ac:dyDescent="0.2">
      <c r="C874" s="127"/>
    </row>
    <row r="875" spans="3:3" ht="15.75" customHeight="1" x14ac:dyDescent="0.2">
      <c r="C875" s="127"/>
    </row>
    <row r="876" spans="3:3" ht="15.75" customHeight="1" x14ac:dyDescent="0.2">
      <c r="C876" s="127"/>
    </row>
    <row r="877" spans="3:3" ht="15.75" customHeight="1" x14ac:dyDescent="0.2">
      <c r="C877" s="127"/>
    </row>
    <row r="878" spans="3:3" ht="15.75" customHeight="1" x14ac:dyDescent="0.2">
      <c r="C878" s="127"/>
    </row>
    <row r="879" spans="3:3" ht="15.75" customHeight="1" x14ac:dyDescent="0.2">
      <c r="C879" s="127"/>
    </row>
    <row r="880" spans="3:3" ht="15.75" customHeight="1" x14ac:dyDescent="0.2">
      <c r="C880" s="127"/>
    </row>
    <row r="881" spans="3:3" ht="15.75" customHeight="1" x14ac:dyDescent="0.2">
      <c r="C881" s="127"/>
    </row>
    <row r="882" spans="3:3" ht="15.75" customHeight="1" x14ac:dyDescent="0.2">
      <c r="C882" s="127"/>
    </row>
    <row r="883" spans="3:3" ht="15.75" customHeight="1" x14ac:dyDescent="0.2">
      <c r="C883" s="127"/>
    </row>
    <row r="884" spans="3:3" ht="15.75" customHeight="1" x14ac:dyDescent="0.2">
      <c r="C884" s="127"/>
    </row>
    <row r="885" spans="3:3" ht="15.75" customHeight="1" x14ac:dyDescent="0.2">
      <c r="C885" s="127"/>
    </row>
    <row r="886" spans="3:3" ht="15.75" customHeight="1" x14ac:dyDescent="0.2">
      <c r="C886" s="127"/>
    </row>
    <row r="887" spans="3:3" ht="15.75" customHeight="1" x14ac:dyDescent="0.2">
      <c r="C887" s="127"/>
    </row>
    <row r="888" spans="3:3" ht="15.75" customHeight="1" x14ac:dyDescent="0.2">
      <c r="C888" s="127"/>
    </row>
    <row r="889" spans="3:3" ht="15.75" customHeight="1" x14ac:dyDescent="0.2">
      <c r="C889" s="127"/>
    </row>
    <row r="890" spans="3:3" ht="15.75" customHeight="1" x14ac:dyDescent="0.2">
      <c r="C890" s="127"/>
    </row>
    <row r="891" spans="3:3" ht="15.75" customHeight="1" x14ac:dyDescent="0.2">
      <c r="C891" s="127"/>
    </row>
    <row r="892" spans="3:3" ht="15.75" customHeight="1" x14ac:dyDescent="0.2">
      <c r="C892" s="127"/>
    </row>
    <row r="893" spans="3:3" ht="15.75" customHeight="1" x14ac:dyDescent="0.2">
      <c r="C893" s="127"/>
    </row>
    <row r="894" spans="3:3" ht="15.75" customHeight="1" x14ac:dyDescent="0.2">
      <c r="C894" s="127"/>
    </row>
    <row r="895" spans="3:3" ht="15.75" customHeight="1" x14ac:dyDescent="0.2">
      <c r="C895" s="127"/>
    </row>
    <row r="896" spans="3:3" ht="15.75" customHeight="1" x14ac:dyDescent="0.2">
      <c r="C896" s="127"/>
    </row>
    <row r="897" spans="3:3" ht="15.75" customHeight="1" x14ac:dyDescent="0.2">
      <c r="C897" s="127"/>
    </row>
    <row r="898" spans="3:3" ht="15.75" customHeight="1" x14ac:dyDescent="0.2">
      <c r="C898" s="127"/>
    </row>
    <row r="899" spans="3:3" ht="15.75" customHeight="1" x14ac:dyDescent="0.2">
      <c r="C899" s="127"/>
    </row>
    <row r="900" spans="3:3" ht="15.75" customHeight="1" x14ac:dyDescent="0.2">
      <c r="C900" s="127"/>
    </row>
    <row r="901" spans="3:3" ht="15.75" customHeight="1" x14ac:dyDescent="0.2">
      <c r="C901" s="127"/>
    </row>
    <row r="902" spans="3:3" ht="15.75" customHeight="1" x14ac:dyDescent="0.2">
      <c r="C902" s="127"/>
    </row>
    <row r="903" spans="3:3" ht="15.75" customHeight="1" x14ac:dyDescent="0.2">
      <c r="C903" s="127"/>
    </row>
    <row r="904" spans="3:3" ht="15.75" customHeight="1" x14ac:dyDescent="0.2">
      <c r="C904" s="127"/>
    </row>
    <row r="905" spans="3:3" ht="15.75" customHeight="1" x14ac:dyDescent="0.2">
      <c r="C905" s="127"/>
    </row>
    <row r="906" spans="3:3" ht="15.75" customHeight="1" x14ac:dyDescent="0.2">
      <c r="C906" s="127"/>
    </row>
    <row r="907" spans="3:3" ht="15.75" customHeight="1" x14ac:dyDescent="0.2">
      <c r="C907" s="127"/>
    </row>
    <row r="908" spans="3:3" ht="15.75" customHeight="1" x14ac:dyDescent="0.2">
      <c r="C908" s="127"/>
    </row>
    <row r="909" spans="3:3" ht="15.75" customHeight="1" x14ac:dyDescent="0.2">
      <c r="C909" s="127"/>
    </row>
    <row r="910" spans="3:3" ht="15.75" customHeight="1" x14ac:dyDescent="0.2">
      <c r="C910" s="127"/>
    </row>
    <row r="911" spans="3:3" ht="15.75" customHeight="1" x14ac:dyDescent="0.2">
      <c r="C911" s="127"/>
    </row>
    <row r="912" spans="3:3" ht="15.75" customHeight="1" x14ac:dyDescent="0.2">
      <c r="C912" s="127"/>
    </row>
    <row r="913" spans="3:3" ht="15.75" customHeight="1" x14ac:dyDescent="0.2">
      <c r="C913" s="127"/>
    </row>
    <row r="914" spans="3:3" ht="15.75" customHeight="1" x14ac:dyDescent="0.2">
      <c r="C914" s="127"/>
    </row>
    <row r="915" spans="3:3" ht="15.75" customHeight="1" x14ac:dyDescent="0.2">
      <c r="C915" s="127"/>
    </row>
    <row r="916" spans="3:3" ht="15.75" customHeight="1" x14ac:dyDescent="0.2">
      <c r="C916" s="127"/>
    </row>
    <row r="917" spans="3:3" ht="15.75" customHeight="1" x14ac:dyDescent="0.2">
      <c r="C917" s="127"/>
    </row>
    <row r="918" spans="3:3" ht="15.75" customHeight="1" x14ac:dyDescent="0.2">
      <c r="C918" s="127"/>
    </row>
    <row r="919" spans="3:3" ht="15.75" customHeight="1" x14ac:dyDescent="0.2">
      <c r="C919" s="127"/>
    </row>
    <row r="920" spans="3:3" ht="15.75" customHeight="1" x14ac:dyDescent="0.2">
      <c r="C920" s="127"/>
    </row>
    <row r="921" spans="3:3" ht="15.75" customHeight="1" x14ac:dyDescent="0.2">
      <c r="C921" s="127"/>
    </row>
    <row r="922" spans="3:3" ht="15.75" customHeight="1" x14ac:dyDescent="0.2">
      <c r="C922" s="127"/>
    </row>
    <row r="923" spans="3:3" ht="15.75" customHeight="1" x14ac:dyDescent="0.2">
      <c r="C923" s="127"/>
    </row>
    <row r="924" spans="3:3" ht="15.75" customHeight="1" x14ac:dyDescent="0.2">
      <c r="C924" s="127"/>
    </row>
    <row r="925" spans="3:3" ht="15.75" customHeight="1" x14ac:dyDescent="0.2">
      <c r="C925" s="127"/>
    </row>
    <row r="926" spans="3:3" ht="15.75" customHeight="1" x14ac:dyDescent="0.2">
      <c r="C926" s="127"/>
    </row>
    <row r="927" spans="3:3" ht="15.75" customHeight="1" x14ac:dyDescent="0.2">
      <c r="C927" s="127"/>
    </row>
    <row r="928" spans="3:3" ht="15.75" customHeight="1" x14ac:dyDescent="0.2">
      <c r="C928" s="127"/>
    </row>
    <row r="929" spans="3:3" ht="15.75" customHeight="1" x14ac:dyDescent="0.2">
      <c r="C929" s="127"/>
    </row>
    <row r="930" spans="3:3" ht="15.75" customHeight="1" x14ac:dyDescent="0.2">
      <c r="C930" s="127"/>
    </row>
    <row r="931" spans="3:3" ht="15.75" customHeight="1" x14ac:dyDescent="0.2">
      <c r="C931" s="127"/>
    </row>
    <row r="932" spans="3:3" ht="15.75" customHeight="1" x14ac:dyDescent="0.2">
      <c r="C932" s="127"/>
    </row>
    <row r="933" spans="3:3" ht="15.75" customHeight="1" x14ac:dyDescent="0.2">
      <c r="C933" s="127"/>
    </row>
    <row r="934" spans="3:3" ht="15.75" customHeight="1" x14ac:dyDescent="0.2">
      <c r="C934" s="127"/>
    </row>
    <row r="935" spans="3:3" ht="15.75" customHeight="1" x14ac:dyDescent="0.2">
      <c r="C935" s="127"/>
    </row>
    <row r="936" spans="3:3" ht="15.75" customHeight="1" x14ac:dyDescent="0.2">
      <c r="C936" s="127"/>
    </row>
    <row r="937" spans="3:3" ht="15.75" customHeight="1" x14ac:dyDescent="0.2">
      <c r="C937" s="127"/>
    </row>
    <row r="938" spans="3:3" ht="15.75" customHeight="1" x14ac:dyDescent="0.2">
      <c r="C938" s="127"/>
    </row>
    <row r="939" spans="3:3" ht="15.75" customHeight="1" x14ac:dyDescent="0.2">
      <c r="C939" s="127"/>
    </row>
    <row r="940" spans="3:3" ht="15.75" customHeight="1" x14ac:dyDescent="0.2">
      <c r="C940" s="127"/>
    </row>
    <row r="941" spans="3:3" ht="15.75" customHeight="1" x14ac:dyDescent="0.2">
      <c r="C941" s="127"/>
    </row>
    <row r="942" spans="3:3" ht="15.75" customHeight="1" x14ac:dyDescent="0.2">
      <c r="C942" s="127"/>
    </row>
    <row r="943" spans="3:3" ht="15.75" customHeight="1" x14ac:dyDescent="0.2">
      <c r="C943" s="127"/>
    </row>
    <row r="944" spans="3:3" ht="15.75" customHeight="1" x14ac:dyDescent="0.2">
      <c r="C944" s="127"/>
    </row>
    <row r="945" spans="3:3" ht="15.75" customHeight="1" x14ac:dyDescent="0.2">
      <c r="C945" s="127"/>
    </row>
    <row r="946" spans="3:3" ht="15.75" customHeight="1" x14ac:dyDescent="0.2">
      <c r="C946" s="127"/>
    </row>
    <row r="947" spans="3:3" ht="15.75" customHeight="1" x14ac:dyDescent="0.2">
      <c r="C947" s="127"/>
    </row>
    <row r="948" spans="3:3" ht="15.75" customHeight="1" x14ac:dyDescent="0.2">
      <c r="C948" s="127"/>
    </row>
    <row r="949" spans="3:3" ht="15.75" customHeight="1" x14ac:dyDescent="0.2">
      <c r="C949" s="127"/>
    </row>
    <row r="950" spans="3:3" ht="15.75" customHeight="1" x14ac:dyDescent="0.2">
      <c r="C950" s="127"/>
    </row>
    <row r="951" spans="3:3" ht="15.75" customHeight="1" x14ac:dyDescent="0.2">
      <c r="C951" s="127"/>
    </row>
    <row r="952" spans="3:3" ht="15.75" customHeight="1" x14ac:dyDescent="0.2">
      <c r="C952" s="127"/>
    </row>
    <row r="953" spans="3:3" ht="15.75" customHeight="1" x14ac:dyDescent="0.2">
      <c r="C953" s="127"/>
    </row>
    <row r="954" spans="3:3" ht="15.75" customHeight="1" x14ac:dyDescent="0.2">
      <c r="C954" s="127"/>
    </row>
    <row r="955" spans="3:3" ht="15.75" customHeight="1" x14ac:dyDescent="0.2">
      <c r="C955" s="127"/>
    </row>
    <row r="956" spans="3:3" ht="15.75" customHeight="1" x14ac:dyDescent="0.2">
      <c r="C956" s="127"/>
    </row>
    <row r="957" spans="3:3" ht="15.75" customHeight="1" x14ac:dyDescent="0.2">
      <c r="C957" s="127"/>
    </row>
    <row r="958" spans="3:3" ht="15.75" customHeight="1" x14ac:dyDescent="0.2">
      <c r="C958" s="127"/>
    </row>
    <row r="959" spans="3:3" ht="15.75" customHeight="1" x14ac:dyDescent="0.2">
      <c r="C959" s="127"/>
    </row>
    <row r="960" spans="3:3" ht="15.75" customHeight="1" x14ac:dyDescent="0.2">
      <c r="C960" s="127"/>
    </row>
    <row r="961" spans="3:3" ht="15.75" customHeight="1" x14ac:dyDescent="0.2">
      <c r="C961" s="127"/>
    </row>
    <row r="962" spans="3:3" ht="15.75" customHeight="1" x14ac:dyDescent="0.2">
      <c r="C962" s="127"/>
    </row>
    <row r="963" spans="3:3" ht="15.75" customHeight="1" x14ac:dyDescent="0.2">
      <c r="C963" s="127"/>
    </row>
    <row r="964" spans="3:3" ht="15.75" customHeight="1" x14ac:dyDescent="0.2">
      <c r="C964" s="127"/>
    </row>
    <row r="965" spans="3:3" ht="15.75" customHeight="1" x14ac:dyDescent="0.2">
      <c r="C965" s="127"/>
    </row>
    <row r="966" spans="3:3" ht="15.75" customHeight="1" x14ac:dyDescent="0.2">
      <c r="C966" s="127"/>
    </row>
    <row r="967" spans="3:3" ht="15.75" customHeight="1" x14ac:dyDescent="0.2">
      <c r="C967" s="127"/>
    </row>
    <row r="968" spans="3:3" ht="15.75" customHeight="1" x14ac:dyDescent="0.2">
      <c r="C968" s="127"/>
    </row>
    <row r="969" spans="3:3" ht="15.75" customHeight="1" x14ac:dyDescent="0.2">
      <c r="C969" s="127"/>
    </row>
    <row r="970" spans="3:3" ht="15.75" customHeight="1" x14ac:dyDescent="0.2">
      <c r="C970" s="127"/>
    </row>
    <row r="971" spans="3:3" ht="15.75" customHeight="1" x14ac:dyDescent="0.2">
      <c r="C971" s="127"/>
    </row>
    <row r="972" spans="3:3" ht="15.75" customHeight="1" x14ac:dyDescent="0.2">
      <c r="C972" s="127"/>
    </row>
    <row r="973" spans="3:3" ht="15.75" customHeight="1" x14ac:dyDescent="0.2">
      <c r="C973" s="127"/>
    </row>
    <row r="974" spans="3:3" ht="15.75" customHeight="1" x14ac:dyDescent="0.2">
      <c r="C974" s="127"/>
    </row>
    <row r="975" spans="3:3" ht="15.75" customHeight="1" x14ac:dyDescent="0.2">
      <c r="C975" s="127"/>
    </row>
    <row r="976" spans="3:3" ht="15.75" customHeight="1" x14ac:dyDescent="0.2">
      <c r="C976" s="127"/>
    </row>
    <row r="977" spans="3:3" ht="15.75" customHeight="1" x14ac:dyDescent="0.2">
      <c r="C977" s="127"/>
    </row>
    <row r="978" spans="3:3" ht="15.75" customHeight="1" x14ac:dyDescent="0.2">
      <c r="C978" s="127"/>
    </row>
    <row r="979" spans="3:3" ht="15.75" customHeight="1" x14ac:dyDescent="0.2">
      <c r="C979" s="127"/>
    </row>
    <row r="980" spans="3:3" ht="15.75" customHeight="1" x14ac:dyDescent="0.2">
      <c r="C980" s="127"/>
    </row>
    <row r="981" spans="3:3" ht="15.75" customHeight="1" x14ac:dyDescent="0.2">
      <c r="C981" s="127"/>
    </row>
    <row r="982" spans="3:3" ht="15.75" customHeight="1" x14ac:dyDescent="0.2">
      <c r="C982" s="127"/>
    </row>
    <row r="983" spans="3:3" ht="15.75" customHeight="1" x14ac:dyDescent="0.2">
      <c r="C983" s="127"/>
    </row>
    <row r="984" spans="3:3" ht="15.75" customHeight="1" x14ac:dyDescent="0.2">
      <c r="C984" s="127"/>
    </row>
    <row r="985" spans="3:3" ht="15.75" customHeight="1" x14ac:dyDescent="0.2">
      <c r="C985" s="127"/>
    </row>
    <row r="986" spans="3:3" ht="15.75" customHeight="1" x14ac:dyDescent="0.2">
      <c r="C986" s="127"/>
    </row>
    <row r="987" spans="3:3" ht="15.75" customHeight="1" x14ac:dyDescent="0.2">
      <c r="C987" s="127"/>
    </row>
    <row r="988" spans="3:3" ht="15.75" customHeight="1" x14ac:dyDescent="0.2">
      <c r="C988" s="127"/>
    </row>
    <row r="989" spans="3:3" ht="15.75" customHeight="1" x14ac:dyDescent="0.2">
      <c r="C989" s="127"/>
    </row>
    <row r="990" spans="3:3" ht="15.75" customHeight="1" x14ac:dyDescent="0.2">
      <c r="C990" s="127"/>
    </row>
    <row r="991" spans="3:3" ht="15.75" customHeight="1" x14ac:dyDescent="0.2">
      <c r="C991" s="127"/>
    </row>
    <row r="992" spans="3:3" ht="15.75" customHeight="1" x14ac:dyDescent="0.2">
      <c r="C992" s="127"/>
    </row>
    <row r="993" spans="3:3" ht="15.75" customHeight="1" x14ac:dyDescent="0.2">
      <c r="C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3" zoomScaleNormal="100" workbookViewId="0">
      <selection activeCell="D108" sqref="D108"/>
    </sheetView>
  </sheetViews>
  <sheetFormatPr defaultColWidth="14.42578125" defaultRowHeight="15" customHeight="1" x14ac:dyDescent="0.2"/>
  <cols>
    <col min="1" max="1" width="18.7109375" style="132" customWidth="1"/>
    <col min="2" max="2" width="53.85546875" style="132" customWidth="1"/>
    <col min="3" max="3" width="18.7109375" style="140" customWidth="1"/>
    <col min="4" max="4" width="17.85546875" style="1" customWidth="1"/>
    <col min="5" max="5" width="8.7109375" style="1" customWidth="1"/>
    <col min="6" max="6" width="7.5703125" style="1" customWidth="1"/>
    <col min="7" max="21" width="8" style="1" customWidth="1"/>
  </cols>
  <sheetData>
    <row r="1" spans="1:24" s="232" customFormat="1" ht="44.25" customHeight="1" x14ac:dyDescent="0.2">
      <c r="A1" s="231" t="s">
        <v>0</v>
      </c>
      <c r="B1" s="271" t="s">
        <v>1</v>
      </c>
      <c r="C1" s="231" t="s">
        <v>2</v>
      </c>
      <c r="D1" s="272" t="s">
        <v>3</v>
      </c>
      <c r="E1" s="231" t="s">
        <v>4</v>
      </c>
      <c r="F1" s="273" t="s">
        <v>5</v>
      </c>
    </row>
    <row r="2" spans="1:24" ht="50.1" customHeight="1" x14ac:dyDescent="0.2">
      <c r="A2" s="302" t="s">
        <v>3138</v>
      </c>
      <c r="B2" s="300"/>
      <c r="C2" s="300"/>
      <c r="D2" s="300"/>
      <c r="E2" s="19"/>
      <c r="F2" s="19"/>
      <c r="G2" s="19"/>
      <c r="H2" s="19"/>
      <c r="I2" s="19"/>
      <c r="J2" s="19"/>
      <c r="K2" s="19"/>
      <c r="L2" s="19"/>
      <c r="M2" s="19"/>
      <c r="N2" s="19"/>
      <c r="O2" s="19"/>
      <c r="P2" s="19"/>
      <c r="Q2" s="19"/>
      <c r="R2" s="19"/>
      <c r="S2" s="19"/>
      <c r="T2" s="19"/>
      <c r="U2" s="19"/>
    </row>
    <row r="3" spans="1:24" s="17" customFormat="1" ht="48" customHeight="1" x14ac:dyDescent="0.2">
      <c r="A3" s="269" t="s">
        <v>1949</v>
      </c>
      <c r="B3" s="270" t="s">
        <v>8</v>
      </c>
      <c r="C3" s="263" t="s">
        <v>9</v>
      </c>
      <c r="D3" s="34" t="s">
        <v>3139</v>
      </c>
      <c r="E3" s="170"/>
      <c r="F3" s="170"/>
      <c r="G3" s="170"/>
      <c r="H3" s="170"/>
      <c r="I3" s="170"/>
      <c r="J3" s="170"/>
      <c r="K3" s="170"/>
      <c r="L3" s="170"/>
      <c r="M3" s="170"/>
      <c r="N3" s="170"/>
      <c r="O3" s="170"/>
      <c r="P3" s="170"/>
      <c r="Q3" s="170"/>
      <c r="R3" s="170"/>
      <c r="S3" s="170"/>
      <c r="T3" s="170"/>
      <c r="U3" s="170"/>
    </row>
    <row r="4" spans="1:24" s="172" customFormat="1" ht="12" x14ac:dyDescent="0.2">
      <c r="A4" s="190">
        <v>1</v>
      </c>
      <c r="B4" s="191">
        <v>2</v>
      </c>
      <c r="C4" s="191" t="s">
        <v>13</v>
      </c>
      <c r="D4" s="194">
        <v>4</v>
      </c>
      <c r="E4" s="171"/>
      <c r="F4" s="171"/>
      <c r="G4" s="156"/>
      <c r="H4" s="171"/>
      <c r="I4" s="171"/>
      <c r="J4" s="171"/>
      <c r="K4" s="171"/>
      <c r="L4" s="171"/>
      <c r="M4" s="171"/>
      <c r="N4" s="171"/>
      <c r="O4" s="171"/>
      <c r="P4" s="171"/>
      <c r="Q4" s="171"/>
      <c r="R4" s="171"/>
      <c r="S4" s="171"/>
      <c r="T4" s="171"/>
      <c r="U4" s="171"/>
      <c r="V4" s="171"/>
      <c r="W4" s="171"/>
      <c r="X4" s="171"/>
    </row>
    <row r="5" spans="1:24" ht="24" x14ac:dyDescent="0.2">
      <c r="A5" s="74"/>
      <c r="B5" s="116" t="s">
        <v>3140</v>
      </c>
      <c r="C5" s="119" t="s">
        <v>3141</v>
      </c>
      <c r="D5" s="179">
        <v>7001.65</v>
      </c>
      <c r="E5" s="18"/>
      <c r="F5" s="18"/>
      <c r="G5" s="18"/>
      <c r="H5" s="18"/>
      <c r="I5" s="18"/>
      <c r="J5" s="18"/>
      <c r="K5" s="18"/>
      <c r="L5" s="18"/>
      <c r="M5" s="18"/>
      <c r="N5" s="18"/>
      <c r="O5" s="18"/>
      <c r="P5" s="18"/>
      <c r="Q5" s="18"/>
      <c r="R5" s="18"/>
      <c r="S5" s="18"/>
      <c r="T5" s="18"/>
      <c r="U5" s="18"/>
    </row>
    <row r="6" spans="1:24" ht="24" x14ac:dyDescent="0.2">
      <c r="A6" s="75"/>
      <c r="B6" s="115" t="s">
        <v>3142</v>
      </c>
      <c r="C6" s="120" t="s">
        <v>3143</v>
      </c>
      <c r="D6" s="21">
        <f>D7+D8+D17+D18+D24</f>
        <v>65843.290000000008</v>
      </c>
      <c r="E6" s="208"/>
      <c r="F6" s="18"/>
      <c r="G6" s="18"/>
      <c r="H6" s="18"/>
      <c r="I6" s="18"/>
      <c r="J6" s="18"/>
      <c r="K6" s="18"/>
      <c r="L6" s="18"/>
      <c r="M6" s="18"/>
      <c r="N6" s="18"/>
      <c r="O6" s="18"/>
      <c r="P6" s="18"/>
      <c r="Q6" s="18"/>
      <c r="R6" s="18"/>
      <c r="S6" s="18"/>
      <c r="T6" s="18"/>
      <c r="U6" s="18"/>
    </row>
    <row r="7" spans="1:24" ht="12.75" customHeight="1" x14ac:dyDescent="0.2">
      <c r="A7" s="75"/>
      <c r="B7" s="76" t="s">
        <v>3144</v>
      </c>
      <c r="C7" s="120" t="s">
        <v>3145</v>
      </c>
      <c r="D7" s="180"/>
      <c r="E7" s="18"/>
      <c r="F7" s="18"/>
      <c r="G7" s="18"/>
      <c r="H7" s="18"/>
      <c r="I7" s="18"/>
      <c r="J7" s="18"/>
      <c r="K7" s="18"/>
      <c r="L7" s="18"/>
      <c r="M7" s="18"/>
      <c r="N7" s="18"/>
      <c r="O7" s="18"/>
      <c r="P7" s="18"/>
      <c r="Q7" s="18"/>
      <c r="R7" s="18"/>
      <c r="S7" s="18"/>
      <c r="T7" s="18"/>
      <c r="U7" s="18"/>
    </row>
    <row r="8" spans="1:24" ht="12.75" customHeight="1" x14ac:dyDescent="0.2">
      <c r="A8" s="75" t="s">
        <v>2420</v>
      </c>
      <c r="B8" s="76" t="s">
        <v>3146</v>
      </c>
      <c r="C8" s="120" t="s">
        <v>3147</v>
      </c>
      <c r="D8" s="21">
        <f>SUM(D9:D16)</f>
        <v>54639.380000000005</v>
      </c>
      <c r="E8" s="18"/>
      <c r="F8" s="18"/>
      <c r="G8" s="18"/>
      <c r="H8" s="18"/>
      <c r="I8" s="18"/>
      <c r="J8" s="18"/>
      <c r="K8" s="18"/>
      <c r="L8" s="18"/>
      <c r="M8" s="18"/>
      <c r="N8" s="18"/>
      <c r="O8" s="18"/>
      <c r="P8" s="18"/>
      <c r="Q8" s="18"/>
      <c r="R8" s="18"/>
      <c r="S8" s="18"/>
      <c r="T8" s="18"/>
      <c r="U8" s="18"/>
    </row>
    <row r="9" spans="1:24" ht="12.75" customHeight="1" x14ac:dyDescent="0.2">
      <c r="A9" s="50" t="s">
        <v>2422</v>
      </c>
      <c r="B9" s="51" t="s">
        <v>2423</v>
      </c>
      <c r="C9" s="120" t="s">
        <v>3148</v>
      </c>
      <c r="D9" s="180">
        <v>44575.46</v>
      </c>
      <c r="E9" s="18"/>
      <c r="F9" s="18"/>
      <c r="G9" s="18"/>
      <c r="H9" s="18"/>
      <c r="I9" s="18"/>
      <c r="J9" s="18"/>
      <c r="K9" s="18"/>
      <c r="L9" s="18"/>
      <c r="M9" s="18"/>
      <c r="N9" s="18"/>
      <c r="O9" s="18"/>
      <c r="P9" s="18"/>
      <c r="Q9" s="18"/>
      <c r="R9" s="18"/>
      <c r="S9" s="18"/>
      <c r="T9" s="18"/>
      <c r="U9" s="18"/>
    </row>
    <row r="10" spans="1:24" ht="12.75" customHeight="1" x14ac:dyDescent="0.2">
      <c r="A10" s="50" t="s">
        <v>2424</v>
      </c>
      <c r="B10" s="51" t="s">
        <v>2425</v>
      </c>
      <c r="C10" s="120" t="s">
        <v>3149</v>
      </c>
      <c r="D10" s="180">
        <v>9430.48</v>
      </c>
      <c r="E10" s="18"/>
      <c r="F10" s="18"/>
      <c r="G10" s="18"/>
      <c r="H10" s="18"/>
      <c r="I10" s="18"/>
      <c r="J10" s="18"/>
      <c r="K10" s="18"/>
      <c r="L10" s="18"/>
      <c r="M10" s="18"/>
      <c r="N10" s="18"/>
      <c r="O10" s="18"/>
      <c r="P10" s="18"/>
      <c r="Q10" s="18"/>
      <c r="R10" s="18"/>
      <c r="S10" s="18"/>
      <c r="T10" s="18"/>
      <c r="U10" s="18"/>
    </row>
    <row r="11" spans="1:24" ht="12.75" customHeight="1" x14ac:dyDescent="0.2">
      <c r="A11" s="50" t="s">
        <v>2426</v>
      </c>
      <c r="B11" s="51" t="s">
        <v>3150</v>
      </c>
      <c r="C11" s="120" t="s">
        <v>3151</v>
      </c>
      <c r="D11" s="180">
        <v>633.44000000000005</v>
      </c>
      <c r="E11" s="18"/>
      <c r="F11" s="18"/>
      <c r="G11" s="18"/>
      <c r="H11" s="18"/>
      <c r="I11" s="18"/>
      <c r="J11" s="18"/>
      <c r="K11" s="18"/>
      <c r="L11" s="18"/>
      <c r="M11" s="18"/>
      <c r="N11" s="18"/>
      <c r="O11" s="18"/>
      <c r="P11" s="18"/>
      <c r="Q11" s="18"/>
      <c r="R11" s="18"/>
      <c r="S11" s="18"/>
      <c r="T11" s="18"/>
      <c r="U11" s="18"/>
    </row>
    <row r="12" spans="1:24" ht="12.75" customHeight="1" x14ac:dyDescent="0.2">
      <c r="A12" s="50" t="s">
        <v>2434</v>
      </c>
      <c r="B12" s="51" t="s">
        <v>2435</v>
      </c>
      <c r="C12" s="120" t="s">
        <v>3152</v>
      </c>
      <c r="D12" s="180"/>
      <c r="E12" s="18"/>
      <c r="F12" s="18"/>
      <c r="G12" s="18"/>
      <c r="H12" s="18"/>
      <c r="I12" s="18"/>
      <c r="J12" s="18"/>
      <c r="K12" s="18"/>
      <c r="L12" s="18"/>
      <c r="M12" s="18"/>
      <c r="N12" s="18"/>
      <c r="O12" s="18"/>
      <c r="P12" s="18"/>
      <c r="Q12" s="18"/>
      <c r="R12" s="18"/>
      <c r="S12" s="18"/>
      <c r="T12" s="18"/>
      <c r="U12" s="18"/>
    </row>
    <row r="13" spans="1:24" ht="12.75" x14ac:dyDescent="0.2">
      <c r="A13" s="57" t="s">
        <v>2436</v>
      </c>
      <c r="B13" s="52" t="s">
        <v>3153</v>
      </c>
      <c r="C13" s="120" t="s">
        <v>3154</v>
      </c>
      <c r="D13" s="180"/>
      <c r="E13" s="208"/>
      <c r="F13" s="18"/>
      <c r="G13" s="18"/>
      <c r="H13" s="18"/>
      <c r="I13" s="18"/>
      <c r="J13" s="18"/>
      <c r="K13" s="18"/>
      <c r="L13" s="18"/>
      <c r="M13" s="18"/>
      <c r="N13" s="18"/>
      <c r="O13" s="18"/>
      <c r="P13" s="18"/>
      <c r="Q13" s="18"/>
      <c r="R13" s="18"/>
      <c r="S13" s="18"/>
      <c r="T13" s="18"/>
      <c r="U13" s="18"/>
    </row>
    <row r="14" spans="1:24" ht="12.75" customHeight="1" x14ac:dyDescent="0.2">
      <c r="A14" s="57" t="s">
        <v>2452</v>
      </c>
      <c r="B14" s="52" t="s">
        <v>2453</v>
      </c>
      <c r="C14" s="120" t="s">
        <v>3155</v>
      </c>
      <c r="D14" s="180"/>
      <c r="E14" s="18"/>
      <c r="F14" s="18"/>
      <c r="G14" s="18"/>
      <c r="H14" s="18"/>
      <c r="I14" s="18"/>
      <c r="J14" s="18"/>
      <c r="K14" s="18"/>
      <c r="L14" s="18"/>
      <c r="M14" s="18"/>
      <c r="N14" s="18"/>
      <c r="O14" s="18"/>
      <c r="P14" s="18"/>
      <c r="Q14" s="18"/>
      <c r="R14" s="18"/>
      <c r="S14" s="18"/>
      <c r="T14" s="18"/>
      <c r="U14" s="18"/>
    </row>
    <row r="15" spans="1:24" ht="12.75" customHeight="1" x14ac:dyDescent="0.2">
      <c r="A15" s="57" t="s">
        <v>2454</v>
      </c>
      <c r="B15" s="52" t="s">
        <v>2455</v>
      </c>
      <c r="C15" s="120" t="s">
        <v>3156</v>
      </c>
      <c r="D15" s="180"/>
      <c r="E15" s="208"/>
      <c r="F15" s="18"/>
      <c r="G15" s="18"/>
      <c r="H15" s="18"/>
      <c r="I15" s="18"/>
      <c r="J15" s="18"/>
      <c r="K15" s="18"/>
      <c r="L15" s="18"/>
      <c r="M15" s="18"/>
      <c r="N15" s="18"/>
      <c r="O15" s="18"/>
      <c r="P15" s="18"/>
      <c r="Q15" s="18"/>
      <c r="R15" s="18"/>
      <c r="S15" s="18"/>
      <c r="T15" s="18"/>
      <c r="U15" s="18"/>
    </row>
    <row r="16" spans="1:24" ht="12.75" customHeight="1" x14ac:dyDescent="0.2">
      <c r="A16" s="57" t="s">
        <v>2456</v>
      </c>
      <c r="B16" s="52" t="s">
        <v>2457</v>
      </c>
      <c r="C16" s="120" t="s">
        <v>3157</v>
      </c>
      <c r="D16" s="180"/>
      <c r="E16" s="18"/>
      <c r="F16" s="18"/>
      <c r="G16" s="18"/>
      <c r="H16" s="18"/>
      <c r="I16" s="18"/>
      <c r="J16" s="18"/>
      <c r="K16" s="18"/>
      <c r="L16" s="18"/>
      <c r="M16" s="18"/>
      <c r="N16" s="18"/>
      <c r="O16" s="18"/>
      <c r="P16" s="18"/>
      <c r="Q16" s="18"/>
      <c r="R16" s="18"/>
      <c r="S16" s="18"/>
      <c r="T16" s="18"/>
      <c r="U16" s="18"/>
    </row>
    <row r="17" spans="1:21" ht="12.75" customHeight="1" x14ac:dyDescent="0.2">
      <c r="A17" s="254" t="s">
        <v>2458</v>
      </c>
      <c r="B17" s="115" t="s">
        <v>3126</v>
      </c>
      <c r="C17" s="120" t="s">
        <v>3158</v>
      </c>
      <c r="D17" s="180">
        <v>11203.91</v>
      </c>
      <c r="E17" s="18"/>
      <c r="F17" s="18"/>
      <c r="G17" s="18"/>
      <c r="H17" s="18"/>
      <c r="I17" s="18"/>
      <c r="J17" s="18"/>
      <c r="K17" s="18"/>
      <c r="L17" s="18"/>
      <c r="M17" s="18"/>
      <c r="N17" s="18"/>
      <c r="O17" s="18"/>
      <c r="P17" s="18"/>
      <c r="Q17" s="18"/>
      <c r="R17" s="18"/>
      <c r="S17" s="18"/>
      <c r="T17" s="18"/>
      <c r="U17" s="18"/>
    </row>
    <row r="18" spans="1:21" ht="36" x14ac:dyDescent="0.2">
      <c r="A18" s="75" t="s">
        <v>3159</v>
      </c>
      <c r="B18" s="76" t="s">
        <v>3160</v>
      </c>
      <c r="C18" s="120" t="s">
        <v>3161</v>
      </c>
      <c r="D18" s="21">
        <f>SUM(D19:D23)</f>
        <v>0</v>
      </c>
      <c r="E18" s="18"/>
      <c r="F18" s="18"/>
      <c r="G18" s="18"/>
      <c r="H18" s="18"/>
      <c r="I18" s="18"/>
      <c r="J18" s="18"/>
      <c r="K18" s="18"/>
      <c r="L18" s="18"/>
      <c r="M18" s="18"/>
      <c r="N18" s="18"/>
      <c r="O18" s="18"/>
      <c r="P18" s="18"/>
      <c r="Q18" s="18"/>
      <c r="R18" s="18"/>
      <c r="S18" s="18"/>
      <c r="T18" s="18"/>
      <c r="U18" s="18"/>
    </row>
    <row r="19" spans="1:21" ht="12.75" customHeight="1" x14ac:dyDescent="0.2">
      <c r="A19" s="50">
        <v>251.25299999999999</v>
      </c>
      <c r="B19" s="51" t="s">
        <v>3162</v>
      </c>
      <c r="C19" s="120" t="s">
        <v>3163</v>
      </c>
      <c r="D19" s="180"/>
      <c r="E19" s="18"/>
      <c r="F19" s="18"/>
      <c r="G19" s="18"/>
      <c r="H19" s="18"/>
      <c r="I19" s="18"/>
      <c r="J19" s="18"/>
      <c r="K19" s="18"/>
      <c r="L19" s="18"/>
      <c r="M19" s="18"/>
      <c r="N19" s="18"/>
      <c r="O19" s="18"/>
      <c r="P19" s="18"/>
      <c r="Q19" s="18"/>
      <c r="R19" s="18"/>
      <c r="S19" s="18"/>
      <c r="T19" s="18"/>
      <c r="U19" s="18"/>
    </row>
    <row r="20" spans="1:21" ht="12.75" customHeight="1" x14ac:dyDescent="0.2">
      <c r="A20" s="50" t="s">
        <v>3164</v>
      </c>
      <c r="B20" s="51" t="s">
        <v>2481</v>
      </c>
      <c r="C20" s="120" t="s">
        <v>3165</v>
      </c>
      <c r="D20" s="180"/>
      <c r="E20" s="18"/>
      <c r="F20" s="18"/>
      <c r="G20" s="18"/>
      <c r="H20" s="18"/>
      <c r="I20" s="18"/>
      <c r="J20" s="18"/>
      <c r="K20" s="18"/>
      <c r="L20" s="18"/>
      <c r="M20" s="18"/>
      <c r="N20" s="18"/>
      <c r="O20" s="18"/>
      <c r="P20" s="18"/>
      <c r="Q20" s="18"/>
      <c r="R20" s="18"/>
      <c r="S20" s="18"/>
      <c r="T20" s="18"/>
      <c r="U20" s="18"/>
    </row>
    <row r="21" spans="1:21" ht="12.75" customHeight="1" x14ac:dyDescent="0.2">
      <c r="A21" s="50" t="s">
        <v>3166</v>
      </c>
      <c r="B21" s="51" t="s">
        <v>2485</v>
      </c>
      <c r="C21" s="120" t="s">
        <v>3167</v>
      </c>
      <c r="D21" s="180"/>
      <c r="E21" s="18"/>
      <c r="F21" s="18"/>
      <c r="G21" s="18"/>
      <c r="H21" s="18"/>
      <c r="I21" s="18"/>
      <c r="J21" s="18"/>
      <c r="K21" s="18"/>
      <c r="L21" s="18"/>
      <c r="M21" s="18"/>
      <c r="N21" s="18"/>
      <c r="O21" s="18"/>
      <c r="P21" s="18"/>
      <c r="Q21" s="18"/>
      <c r="R21" s="18"/>
      <c r="S21" s="18"/>
      <c r="T21" s="18"/>
      <c r="U21" s="18"/>
    </row>
    <row r="22" spans="1:21" ht="24" x14ac:dyDescent="0.2">
      <c r="A22" s="50" t="s">
        <v>3168</v>
      </c>
      <c r="B22" s="51" t="s">
        <v>3169</v>
      </c>
      <c r="C22" s="120" t="s">
        <v>3170</v>
      </c>
      <c r="D22" s="180"/>
      <c r="E22" s="18"/>
      <c r="F22" s="18"/>
      <c r="G22" s="18"/>
      <c r="H22" s="18"/>
      <c r="I22" s="18"/>
      <c r="J22" s="18"/>
      <c r="K22" s="18"/>
      <c r="L22" s="18"/>
      <c r="M22" s="18"/>
      <c r="N22" s="18"/>
      <c r="O22" s="18"/>
      <c r="P22" s="18"/>
      <c r="Q22" s="18"/>
      <c r="R22" s="18"/>
      <c r="S22" s="18"/>
      <c r="T22" s="18"/>
      <c r="U22" s="18"/>
    </row>
    <row r="23" spans="1:21" ht="24" x14ac:dyDescent="0.2">
      <c r="A23" s="50" t="s">
        <v>3171</v>
      </c>
      <c r="B23" s="51" t="s">
        <v>3172</v>
      </c>
      <c r="C23" s="120" t="s">
        <v>3173</v>
      </c>
      <c r="D23" s="180"/>
      <c r="E23" s="18"/>
      <c r="F23" s="18"/>
      <c r="G23" s="18"/>
      <c r="H23" s="18"/>
      <c r="I23" s="18"/>
      <c r="J23" s="18"/>
      <c r="K23" s="18"/>
      <c r="L23" s="18"/>
      <c r="M23" s="18"/>
      <c r="N23" s="18"/>
      <c r="O23" s="18"/>
      <c r="P23" s="18"/>
      <c r="Q23" s="18"/>
      <c r="R23" s="18"/>
      <c r="S23" s="18"/>
      <c r="T23" s="18"/>
      <c r="U23" s="18"/>
    </row>
    <row r="24" spans="1:21" ht="24" x14ac:dyDescent="0.2">
      <c r="A24" s="254" t="s">
        <v>2552</v>
      </c>
      <c r="B24" s="115" t="s">
        <v>3174</v>
      </c>
      <c r="C24" s="115" t="s">
        <v>3175</v>
      </c>
      <c r="D24" s="243"/>
      <c r="E24" s="208"/>
      <c r="F24" s="18"/>
      <c r="G24" s="18"/>
      <c r="H24" s="18"/>
      <c r="I24" s="18"/>
      <c r="J24" s="18"/>
      <c r="K24" s="18"/>
      <c r="L24" s="18"/>
      <c r="M24" s="18"/>
      <c r="N24" s="18"/>
      <c r="O24" s="18"/>
      <c r="P24" s="18"/>
      <c r="Q24" s="18"/>
      <c r="R24" s="18"/>
      <c r="S24" s="18"/>
      <c r="T24" s="18"/>
      <c r="U24" s="18"/>
    </row>
    <row r="25" spans="1:21" ht="24" x14ac:dyDescent="0.2">
      <c r="A25" s="50"/>
      <c r="B25" s="115" t="s">
        <v>3176</v>
      </c>
      <c r="C25" s="120" t="s">
        <v>3177</v>
      </c>
      <c r="D25" s="21">
        <f>D26+D27+D36+D37+D43</f>
        <v>64826.98</v>
      </c>
      <c r="E25" s="208"/>
      <c r="F25" s="18"/>
      <c r="G25" s="18"/>
      <c r="H25" s="18"/>
      <c r="I25" s="18"/>
      <c r="J25" s="18"/>
      <c r="K25" s="18"/>
      <c r="L25" s="18"/>
      <c r="M25" s="18"/>
      <c r="N25" s="18"/>
      <c r="O25" s="18"/>
      <c r="P25" s="18"/>
      <c r="Q25" s="18"/>
      <c r="R25" s="18"/>
      <c r="S25" s="18"/>
      <c r="T25" s="18"/>
      <c r="U25" s="18"/>
    </row>
    <row r="26" spans="1:21" ht="12.75" customHeight="1" x14ac:dyDescent="0.2">
      <c r="A26" s="50"/>
      <c r="B26" s="76" t="s">
        <v>3144</v>
      </c>
      <c r="C26" s="120" t="s">
        <v>3178</v>
      </c>
      <c r="D26" s="180"/>
      <c r="E26" s="18"/>
      <c r="F26" s="18"/>
      <c r="G26" s="18"/>
      <c r="H26" s="18"/>
      <c r="I26" s="18"/>
      <c r="J26" s="18"/>
      <c r="K26" s="18"/>
      <c r="L26" s="18"/>
      <c r="M26" s="18"/>
      <c r="N26" s="18"/>
      <c r="O26" s="18"/>
      <c r="P26" s="18"/>
      <c r="Q26" s="18"/>
      <c r="R26" s="18"/>
      <c r="S26" s="18"/>
      <c r="T26" s="18"/>
      <c r="U26" s="18"/>
    </row>
    <row r="27" spans="1:21" ht="12.75" customHeight="1" x14ac:dyDescent="0.2">
      <c r="A27" s="75" t="s">
        <v>2420</v>
      </c>
      <c r="B27" s="76" t="s">
        <v>3179</v>
      </c>
      <c r="C27" s="120" t="s">
        <v>3180</v>
      </c>
      <c r="D27" s="21">
        <f>SUM(D28:D35)</f>
        <v>54559.700000000004</v>
      </c>
      <c r="E27" s="18"/>
      <c r="F27" s="18"/>
      <c r="G27" s="18"/>
      <c r="H27" s="18"/>
      <c r="I27" s="18"/>
      <c r="J27" s="18"/>
      <c r="K27" s="18"/>
      <c r="L27" s="18"/>
      <c r="M27" s="18"/>
      <c r="N27" s="18"/>
      <c r="O27" s="18"/>
      <c r="P27" s="18"/>
      <c r="Q27" s="18"/>
      <c r="R27" s="18"/>
      <c r="S27" s="18"/>
      <c r="T27" s="18"/>
      <c r="U27" s="18"/>
    </row>
    <row r="28" spans="1:21" ht="12.75" customHeight="1" x14ac:dyDescent="0.2">
      <c r="A28" s="50" t="s">
        <v>2422</v>
      </c>
      <c r="B28" s="51" t="s">
        <v>2423</v>
      </c>
      <c r="C28" s="120" t="s">
        <v>3181</v>
      </c>
      <c r="D28" s="180">
        <v>44246.3</v>
      </c>
      <c r="E28" s="18"/>
      <c r="F28" s="18"/>
      <c r="G28" s="18"/>
      <c r="H28" s="18"/>
      <c r="I28" s="18"/>
      <c r="J28" s="18"/>
      <c r="K28" s="18"/>
      <c r="L28" s="18"/>
      <c r="M28" s="18"/>
      <c r="N28" s="18"/>
      <c r="O28" s="18"/>
      <c r="P28" s="18"/>
      <c r="Q28" s="18"/>
      <c r="R28" s="18"/>
      <c r="S28" s="18"/>
      <c r="T28" s="18"/>
      <c r="U28" s="18"/>
    </row>
    <row r="29" spans="1:21" ht="12.75" customHeight="1" x14ac:dyDescent="0.2">
      <c r="A29" s="50" t="s">
        <v>2424</v>
      </c>
      <c r="B29" s="51" t="s">
        <v>2425</v>
      </c>
      <c r="C29" s="120" t="s">
        <v>3182</v>
      </c>
      <c r="D29" s="180">
        <v>9631.76</v>
      </c>
      <c r="E29" s="18"/>
      <c r="F29" s="18"/>
      <c r="G29" s="18"/>
      <c r="H29" s="18"/>
      <c r="I29" s="18"/>
      <c r="J29" s="18"/>
      <c r="K29" s="18"/>
      <c r="L29" s="18"/>
      <c r="M29" s="18"/>
      <c r="N29" s="18"/>
      <c r="O29" s="18"/>
      <c r="P29" s="18"/>
      <c r="Q29" s="18"/>
      <c r="R29" s="18"/>
      <c r="S29" s="18"/>
      <c r="T29" s="18"/>
      <c r="U29" s="18"/>
    </row>
    <row r="30" spans="1:21" ht="12.75" customHeight="1" x14ac:dyDescent="0.2">
      <c r="A30" s="50" t="s">
        <v>2426</v>
      </c>
      <c r="B30" s="51" t="s">
        <v>3150</v>
      </c>
      <c r="C30" s="120" t="s">
        <v>3183</v>
      </c>
      <c r="D30" s="180">
        <v>681.64</v>
      </c>
      <c r="E30" s="18"/>
      <c r="F30" s="18"/>
      <c r="G30" s="18"/>
      <c r="H30" s="18"/>
      <c r="I30" s="18"/>
      <c r="J30" s="18"/>
      <c r="K30" s="18"/>
      <c r="L30" s="18"/>
      <c r="M30" s="18"/>
      <c r="N30" s="18"/>
      <c r="O30" s="18"/>
      <c r="P30" s="18"/>
      <c r="Q30" s="18"/>
      <c r="R30" s="18"/>
      <c r="S30" s="18"/>
      <c r="T30" s="18"/>
      <c r="U30" s="18"/>
    </row>
    <row r="31" spans="1:21" ht="12.75" customHeight="1" x14ac:dyDescent="0.2">
      <c r="A31" s="50" t="s">
        <v>2434</v>
      </c>
      <c r="B31" s="51" t="s">
        <v>2435</v>
      </c>
      <c r="C31" s="120" t="s">
        <v>3184</v>
      </c>
      <c r="D31" s="180"/>
      <c r="E31" s="18"/>
      <c r="F31" s="18"/>
      <c r="G31" s="18"/>
      <c r="H31" s="18"/>
      <c r="I31" s="18"/>
      <c r="J31" s="18"/>
      <c r="K31" s="18"/>
      <c r="L31" s="18"/>
      <c r="M31" s="18"/>
      <c r="N31" s="18"/>
      <c r="O31" s="18"/>
      <c r="P31" s="18"/>
      <c r="Q31" s="18"/>
      <c r="R31" s="18"/>
      <c r="S31" s="18"/>
      <c r="T31" s="18"/>
      <c r="U31" s="18"/>
    </row>
    <row r="32" spans="1:21" ht="12.75" x14ac:dyDescent="0.2">
      <c r="A32" s="50" t="s">
        <v>2436</v>
      </c>
      <c r="B32" s="52" t="s">
        <v>3153</v>
      </c>
      <c r="C32" s="120" t="s">
        <v>3185</v>
      </c>
      <c r="D32" s="180"/>
      <c r="E32" s="208"/>
      <c r="F32" s="18"/>
      <c r="G32" s="18"/>
      <c r="H32" s="18"/>
      <c r="I32" s="18"/>
      <c r="J32" s="18"/>
      <c r="K32" s="18"/>
      <c r="L32" s="18"/>
      <c r="M32" s="18"/>
      <c r="N32" s="18"/>
      <c r="O32" s="18"/>
      <c r="P32" s="18"/>
      <c r="Q32" s="18"/>
      <c r="R32" s="18"/>
      <c r="S32" s="18"/>
      <c r="T32" s="18"/>
      <c r="U32" s="18"/>
    </row>
    <row r="33" spans="1:21" ht="12.75" customHeight="1" x14ac:dyDescent="0.2">
      <c r="A33" s="50" t="s">
        <v>2452</v>
      </c>
      <c r="B33" s="52" t="s">
        <v>2453</v>
      </c>
      <c r="C33" s="120" t="s">
        <v>3186</v>
      </c>
      <c r="D33" s="180"/>
      <c r="E33" s="18"/>
      <c r="F33" s="18"/>
      <c r="G33" s="18"/>
      <c r="H33" s="18"/>
      <c r="I33" s="18"/>
      <c r="J33" s="18"/>
      <c r="K33" s="18"/>
      <c r="L33" s="18"/>
      <c r="M33" s="18"/>
      <c r="N33" s="18"/>
      <c r="O33" s="18"/>
      <c r="P33" s="18"/>
      <c r="Q33" s="18"/>
      <c r="R33" s="18"/>
      <c r="S33" s="18"/>
      <c r="T33" s="18"/>
      <c r="U33" s="18"/>
    </row>
    <row r="34" spans="1:21" ht="12.75" customHeight="1" x14ac:dyDescent="0.2">
      <c r="A34" s="50" t="s">
        <v>2454</v>
      </c>
      <c r="B34" s="52" t="s">
        <v>2455</v>
      </c>
      <c r="C34" s="120" t="s">
        <v>3187</v>
      </c>
      <c r="D34" s="180"/>
      <c r="E34" s="208"/>
      <c r="F34" s="18"/>
      <c r="G34" s="18"/>
      <c r="H34" s="18"/>
      <c r="I34" s="18"/>
      <c r="J34" s="18"/>
      <c r="K34" s="18"/>
      <c r="L34" s="18"/>
      <c r="M34" s="18"/>
      <c r="N34" s="18"/>
      <c r="O34" s="18"/>
      <c r="P34" s="18"/>
      <c r="Q34" s="18"/>
      <c r="R34" s="18"/>
      <c r="S34" s="18"/>
      <c r="T34" s="18"/>
      <c r="U34" s="18"/>
    </row>
    <row r="35" spans="1:21" ht="12.75" customHeight="1" x14ac:dyDescent="0.2">
      <c r="A35" s="50" t="s">
        <v>2456</v>
      </c>
      <c r="B35" s="52" t="s">
        <v>2457</v>
      </c>
      <c r="C35" s="120" t="s">
        <v>3188</v>
      </c>
      <c r="D35" s="180"/>
      <c r="E35" s="18"/>
      <c r="F35" s="18"/>
      <c r="G35" s="18"/>
      <c r="H35" s="18"/>
      <c r="I35" s="18"/>
      <c r="J35" s="18"/>
      <c r="K35" s="18"/>
      <c r="L35" s="18"/>
      <c r="M35" s="18"/>
      <c r="N35" s="18"/>
      <c r="O35" s="18"/>
      <c r="P35" s="18"/>
      <c r="Q35" s="18"/>
      <c r="R35" s="18"/>
      <c r="S35" s="18"/>
      <c r="T35" s="18"/>
      <c r="U35" s="18"/>
    </row>
    <row r="36" spans="1:21" ht="12.75" customHeight="1" x14ac:dyDescent="0.2">
      <c r="A36" s="75" t="s">
        <v>2458</v>
      </c>
      <c r="B36" s="76" t="s">
        <v>3126</v>
      </c>
      <c r="C36" s="120" t="s">
        <v>3189</v>
      </c>
      <c r="D36" s="180">
        <v>10267.280000000001</v>
      </c>
      <c r="E36" s="18"/>
      <c r="F36" s="18"/>
      <c r="G36" s="18"/>
      <c r="H36" s="18"/>
      <c r="I36" s="18"/>
      <c r="J36" s="18"/>
      <c r="K36" s="18"/>
      <c r="L36" s="18"/>
      <c r="M36" s="18"/>
      <c r="N36" s="18"/>
      <c r="O36" s="18"/>
      <c r="P36" s="18"/>
      <c r="Q36" s="18"/>
      <c r="R36" s="18"/>
      <c r="S36" s="18"/>
      <c r="T36" s="18"/>
      <c r="U36" s="18"/>
    </row>
    <row r="37" spans="1:21" ht="36" x14ac:dyDescent="0.2">
      <c r="A37" s="75" t="s">
        <v>3159</v>
      </c>
      <c r="B37" s="76" t="s">
        <v>3190</v>
      </c>
      <c r="C37" s="120" t="s">
        <v>3191</v>
      </c>
      <c r="D37" s="21">
        <f>SUM(D38:D42)</f>
        <v>0</v>
      </c>
      <c r="E37" s="18"/>
      <c r="F37" s="18"/>
      <c r="G37" s="18"/>
      <c r="H37" s="18"/>
      <c r="I37" s="18"/>
      <c r="J37" s="18"/>
      <c r="K37" s="18"/>
      <c r="L37" s="18"/>
      <c r="M37" s="18"/>
      <c r="N37" s="18"/>
      <c r="O37" s="18"/>
      <c r="P37" s="18"/>
      <c r="Q37" s="18"/>
      <c r="R37" s="18"/>
      <c r="S37" s="18"/>
      <c r="T37" s="18"/>
      <c r="U37" s="18"/>
    </row>
    <row r="38" spans="1:21" ht="12.75" customHeight="1" x14ac:dyDescent="0.2">
      <c r="A38" s="50">
        <v>251.25299999999999</v>
      </c>
      <c r="B38" s="51" t="s">
        <v>3162</v>
      </c>
      <c r="C38" s="120" t="s">
        <v>3192</v>
      </c>
      <c r="D38" s="180"/>
      <c r="E38" s="18"/>
      <c r="F38" s="18"/>
      <c r="G38" s="18"/>
      <c r="H38" s="18"/>
      <c r="I38" s="18"/>
      <c r="J38" s="18"/>
      <c r="K38" s="18"/>
      <c r="L38" s="18"/>
      <c r="M38" s="18"/>
      <c r="N38" s="18"/>
      <c r="O38" s="18"/>
      <c r="P38" s="18"/>
      <c r="Q38" s="18"/>
      <c r="R38" s="18"/>
      <c r="S38" s="18"/>
      <c r="T38" s="18"/>
      <c r="U38" s="18"/>
    </row>
    <row r="39" spans="1:21" ht="12.75" customHeight="1" x14ac:dyDescent="0.2">
      <c r="A39" s="50" t="s">
        <v>3164</v>
      </c>
      <c r="B39" s="51" t="s">
        <v>2481</v>
      </c>
      <c r="C39" s="120" t="s">
        <v>3193</v>
      </c>
      <c r="D39" s="180"/>
      <c r="E39" s="18"/>
      <c r="F39" s="18"/>
      <c r="G39" s="18"/>
      <c r="H39" s="18"/>
      <c r="I39" s="18"/>
      <c r="J39" s="18"/>
      <c r="K39" s="18"/>
      <c r="L39" s="18"/>
      <c r="M39" s="18"/>
      <c r="N39" s="18"/>
      <c r="O39" s="18"/>
      <c r="P39" s="18"/>
      <c r="Q39" s="18"/>
      <c r="R39" s="18"/>
      <c r="S39" s="18"/>
      <c r="T39" s="18"/>
      <c r="U39" s="18"/>
    </row>
    <row r="40" spans="1:21" ht="12.75" customHeight="1" x14ac:dyDescent="0.2">
      <c r="A40" s="50" t="s">
        <v>3166</v>
      </c>
      <c r="B40" s="51" t="s">
        <v>2485</v>
      </c>
      <c r="C40" s="120" t="s">
        <v>3194</v>
      </c>
      <c r="D40" s="180"/>
      <c r="E40" s="18"/>
      <c r="F40" s="18"/>
      <c r="G40" s="18"/>
      <c r="H40" s="18"/>
      <c r="I40" s="18"/>
      <c r="J40" s="18"/>
      <c r="K40" s="18"/>
      <c r="L40" s="18"/>
      <c r="M40" s="18"/>
      <c r="N40" s="18"/>
      <c r="O40" s="18"/>
      <c r="P40" s="18"/>
      <c r="Q40" s="18"/>
      <c r="R40" s="18"/>
      <c r="S40" s="18"/>
      <c r="T40" s="18"/>
      <c r="U40" s="18"/>
    </row>
    <row r="41" spans="1:21" ht="24" x14ac:dyDescent="0.2">
      <c r="A41" s="50" t="s">
        <v>3195</v>
      </c>
      <c r="B41" s="51" t="s">
        <v>3169</v>
      </c>
      <c r="C41" s="120" t="s">
        <v>3196</v>
      </c>
      <c r="D41" s="180"/>
      <c r="E41" s="18"/>
      <c r="F41" s="18"/>
      <c r="G41" s="18"/>
      <c r="H41" s="18"/>
      <c r="I41" s="18"/>
      <c r="J41" s="18"/>
      <c r="K41" s="18"/>
      <c r="L41" s="18"/>
      <c r="M41" s="18"/>
      <c r="N41" s="18"/>
      <c r="O41" s="18"/>
      <c r="P41" s="18"/>
      <c r="Q41" s="18"/>
      <c r="R41" s="18"/>
      <c r="S41" s="18"/>
      <c r="T41" s="18"/>
      <c r="U41" s="18"/>
    </row>
    <row r="42" spans="1:21" ht="24" x14ac:dyDescent="0.2">
      <c r="A42" s="50" t="s">
        <v>3171</v>
      </c>
      <c r="B42" s="51" t="s">
        <v>3172</v>
      </c>
      <c r="C42" s="120" t="s">
        <v>3197</v>
      </c>
      <c r="D42" s="180"/>
      <c r="E42" s="18"/>
      <c r="F42" s="18"/>
      <c r="G42" s="18"/>
      <c r="H42" s="18"/>
      <c r="I42" s="18"/>
      <c r="J42" s="18"/>
      <c r="K42" s="18"/>
      <c r="L42" s="18"/>
      <c r="M42" s="18"/>
      <c r="N42" s="18"/>
      <c r="O42" s="18"/>
      <c r="P42" s="18"/>
      <c r="Q42" s="18"/>
      <c r="R42" s="18"/>
      <c r="S42" s="18"/>
      <c r="T42" s="18"/>
      <c r="U42" s="18"/>
    </row>
    <row r="43" spans="1:21" ht="12.75" customHeight="1" x14ac:dyDescent="0.2">
      <c r="A43" s="254" t="s">
        <v>2552</v>
      </c>
      <c r="B43" s="115" t="s">
        <v>3174</v>
      </c>
      <c r="C43" s="115" t="s">
        <v>3198</v>
      </c>
      <c r="D43" s="243"/>
      <c r="E43" s="208"/>
      <c r="F43" s="18"/>
      <c r="G43" s="18"/>
      <c r="H43" s="18"/>
      <c r="I43" s="18"/>
      <c r="J43" s="18"/>
      <c r="K43" s="18"/>
      <c r="L43" s="18"/>
      <c r="M43" s="18"/>
      <c r="N43" s="18"/>
      <c r="O43" s="18"/>
      <c r="P43" s="18"/>
      <c r="Q43" s="18"/>
      <c r="R43" s="18"/>
      <c r="S43" s="18"/>
      <c r="T43" s="18"/>
      <c r="U43" s="18"/>
    </row>
    <row r="44" spans="1:21" ht="24" x14ac:dyDescent="0.2">
      <c r="A44" s="50"/>
      <c r="B44" s="76" t="s">
        <v>3199</v>
      </c>
      <c r="C44" s="120" t="s">
        <v>3200</v>
      </c>
      <c r="D44" s="21">
        <f>D5+D6-D25</f>
        <v>8017.9599999999991</v>
      </c>
      <c r="E44" s="18"/>
      <c r="F44" s="18"/>
      <c r="G44" s="18"/>
      <c r="H44" s="18"/>
      <c r="I44" s="18"/>
      <c r="J44" s="18"/>
      <c r="K44" s="18"/>
      <c r="L44" s="18"/>
      <c r="M44" s="18"/>
      <c r="N44" s="18"/>
      <c r="O44" s="18"/>
      <c r="P44" s="18"/>
      <c r="Q44" s="18"/>
      <c r="R44" s="18"/>
      <c r="S44" s="18"/>
      <c r="T44" s="18"/>
      <c r="U44" s="18"/>
    </row>
    <row r="45" spans="1:21" ht="24" x14ac:dyDescent="0.2">
      <c r="A45" s="75"/>
      <c r="B45" s="115" t="s">
        <v>3201</v>
      </c>
      <c r="C45" s="120" t="s">
        <v>3202</v>
      </c>
      <c r="D45" s="21">
        <f>D46+D51+D92+D97+D103</f>
        <v>0</v>
      </c>
      <c r="E45" s="208"/>
      <c r="F45" s="18"/>
      <c r="G45" s="18"/>
      <c r="H45" s="18"/>
      <c r="I45" s="18"/>
      <c r="J45" s="18"/>
      <c r="K45" s="18"/>
      <c r="L45" s="18"/>
      <c r="M45" s="18"/>
      <c r="N45" s="18"/>
      <c r="O45" s="18"/>
      <c r="P45" s="18"/>
      <c r="Q45" s="18"/>
      <c r="R45" s="18"/>
      <c r="S45" s="18"/>
      <c r="T45" s="18"/>
      <c r="U45" s="18"/>
    </row>
    <row r="46" spans="1:21" ht="24" x14ac:dyDescent="0.2">
      <c r="A46" s="50"/>
      <c r="B46" s="76" t="s">
        <v>3203</v>
      </c>
      <c r="C46" s="120" t="s">
        <v>3204</v>
      </c>
      <c r="D46" s="21">
        <f>SUM(D47:D50)</f>
        <v>0</v>
      </c>
      <c r="E46" s="18"/>
      <c r="F46" s="18"/>
      <c r="G46" s="18"/>
      <c r="H46" s="18"/>
      <c r="I46" s="18"/>
      <c r="J46" s="18"/>
      <c r="K46" s="18"/>
      <c r="L46" s="18"/>
      <c r="M46" s="18"/>
      <c r="N46" s="18"/>
      <c r="O46" s="18"/>
      <c r="P46" s="18"/>
      <c r="Q46" s="18"/>
      <c r="R46" s="18"/>
      <c r="S46" s="18"/>
      <c r="T46" s="18"/>
      <c r="U46" s="18"/>
    </row>
    <row r="47" spans="1:21" ht="12.75" customHeight="1" x14ac:dyDescent="0.2">
      <c r="A47" s="75"/>
      <c r="B47" s="51" t="s">
        <v>3205</v>
      </c>
      <c r="C47" s="120" t="s">
        <v>3206</v>
      </c>
      <c r="D47" s="180"/>
      <c r="E47" s="18"/>
      <c r="F47" s="18"/>
      <c r="G47" s="18"/>
      <c r="H47" s="18"/>
      <c r="I47" s="18"/>
      <c r="J47" s="18"/>
      <c r="K47" s="18"/>
      <c r="L47" s="18"/>
      <c r="M47" s="18"/>
      <c r="N47" s="18"/>
      <c r="O47" s="18"/>
      <c r="P47" s="18"/>
      <c r="Q47" s="18"/>
      <c r="R47" s="18"/>
      <c r="S47" s="18"/>
      <c r="T47" s="18"/>
      <c r="U47" s="18"/>
    </row>
    <row r="48" spans="1:21" ht="12.75" customHeight="1" x14ac:dyDescent="0.2">
      <c r="A48" s="50"/>
      <c r="B48" s="51" t="s">
        <v>3207</v>
      </c>
      <c r="C48" s="120" t="s">
        <v>3208</v>
      </c>
      <c r="D48" s="180"/>
      <c r="E48" s="18"/>
      <c r="F48" s="18"/>
      <c r="G48" s="18"/>
      <c r="H48" s="18"/>
      <c r="I48" s="18"/>
      <c r="J48" s="18"/>
      <c r="K48" s="18"/>
      <c r="L48" s="18"/>
      <c r="M48" s="18"/>
      <c r="N48" s="18"/>
      <c r="O48" s="18"/>
      <c r="P48" s="18"/>
      <c r="Q48" s="18"/>
      <c r="R48" s="18"/>
      <c r="S48" s="18"/>
      <c r="T48" s="18"/>
      <c r="U48" s="18"/>
    </row>
    <row r="49" spans="1:21" ht="12.75" customHeight="1" x14ac:dyDescent="0.2">
      <c r="A49" s="50"/>
      <c r="B49" s="51" t="s">
        <v>3209</v>
      </c>
      <c r="C49" s="120" t="s">
        <v>3210</v>
      </c>
      <c r="D49" s="180"/>
      <c r="E49" s="18"/>
      <c r="F49" s="18"/>
      <c r="G49" s="18"/>
      <c r="H49" s="18"/>
      <c r="I49" s="18"/>
      <c r="J49" s="18"/>
      <c r="K49" s="18"/>
      <c r="L49" s="18"/>
      <c r="M49" s="18"/>
      <c r="N49" s="18"/>
      <c r="O49" s="18"/>
      <c r="P49" s="18"/>
      <c r="Q49" s="18"/>
      <c r="R49" s="18"/>
      <c r="S49" s="18"/>
      <c r="T49" s="18"/>
      <c r="U49" s="18"/>
    </row>
    <row r="50" spans="1:21" ht="12.75" customHeight="1" x14ac:dyDescent="0.2">
      <c r="A50" s="50"/>
      <c r="B50" s="51" t="s">
        <v>3211</v>
      </c>
      <c r="C50" s="120" t="s">
        <v>3212</v>
      </c>
      <c r="D50" s="180"/>
      <c r="E50" s="18"/>
      <c r="F50" s="18"/>
      <c r="G50" s="18"/>
      <c r="H50" s="18"/>
      <c r="I50" s="18"/>
      <c r="J50" s="18"/>
      <c r="K50" s="18"/>
      <c r="L50" s="18"/>
      <c r="M50" s="18"/>
      <c r="N50" s="18"/>
      <c r="O50" s="18"/>
      <c r="P50" s="18"/>
      <c r="Q50" s="18"/>
      <c r="R50" s="18"/>
      <c r="S50" s="18"/>
      <c r="T50" s="18"/>
      <c r="U50" s="18"/>
    </row>
    <row r="51" spans="1:21" ht="24" x14ac:dyDescent="0.2">
      <c r="A51" s="75" t="s">
        <v>2420</v>
      </c>
      <c r="B51" s="115" t="s">
        <v>3213</v>
      </c>
      <c r="C51" s="120" t="s">
        <v>3214</v>
      </c>
      <c r="D51" s="21">
        <f>D52+D57+D62+D67+D72+D77+D82+D87</f>
        <v>0</v>
      </c>
      <c r="E51" s="18"/>
      <c r="F51" s="18"/>
      <c r="G51" s="18"/>
      <c r="H51" s="18"/>
      <c r="I51" s="18"/>
      <c r="J51" s="18"/>
      <c r="K51" s="18"/>
      <c r="L51" s="18"/>
      <c r="M51" s="18"/>
      <c r="N51" s="18"/>
      <c r="O51" s="18"/>
      <c r="P51" s="18"/>
      <c r="Q51" s="18"/>
      <c r="R51" s="18"/>
      <c r="S51" s="18"/>
      <c r="T51" s="18"/>
      <c r="U51" s="18"/>
    </row>
    <row r="52" spans="1:21" ht="12.75" customHeight="1" x14ac:dyDescent="0.2">
      <c r="A52" s="75" t="s">
        <v>2422</v>
      </c>
      <c r="B52" s="76" t="s">
        <v>3215</v>
      </c>
      <c r="C52" s="120" t="s">
        <v>3216</v>
      </c>
      <c r="D52" s="21">
        <f>SUM(D53:D56)</f>
        <v>0</v>
      </c>
      <c r="E52" s="18"/>
      <c r="F52" s="18"/>
      <c r="G52" s="18"/>
      <c r="H52" s="18"/>
      <c r="I52" s="18"/>
      <c r="J52" s="18"/>
      <c r="K52" s="18"/>
      <c r="L52" s="18"/>
      <c r="M52" s="18"/>
      <c r="N52" s="18"/>
      <c r="O52" s="18"/>
      <c r="P52" s="18"/>
      <c r="Q52" s="18"/>
      <c r="R52" s="18"/>
      <c r="S52" s="18"/>
      <c r="T52" s="18"/>
      <c r="U52" s="18"/>
    </row>
    <row r="53" spans="1:21" ht="12.75" customHeight="1" x14ac:dyDescent="0.2">
      <c r="A53" s="50"/>
      <c r="B53" s="51" t="s">
        <v>3205</v>
      </c>
      <c r="C53" s="120" t="s">
        <v>3217</v>
      </c>
      <c r="D53" s="180"/>
      <c r="E53" s="18"/>
      <c r="F53" s="18"/>
      <c r="G53" s="18"/>
      <c r="H53" s="18"/>
      <c r="I53" s="18"/>
      <c r="J53" s="18"/>
      <c r="K53" s="18"/>
      <c r="L53" s="18"/>
      <c r="M53" s="18"/>
      <c r="N53" s="18"/>
      <c r="O53" s="18"/>
      <c r="P53" s="18"/>
      <c r="Q53" s="18"/>
      <c r="R53" s="18"/>
      <c r="S53" s="18"/>
      <c r="T53" s="18"/>
      <c r="U53" s="18"/>
    </row>
    <row r="54" spans="1:21" ht="12.75" customHeight="1" x14ac:dyDescent="0.2">
      <c r="A54" s="50"/>
      <c r="B54" s="51" t="s">
        <v>3207</v>
      </c>
      <c r="C54" s="120" t="s">
        <v>3218</v>
      </c>
      <c r="D54" s="180"/>
      <c r="E54" s="18"/>
      <c r="F54" s="18"/>
      <c r="G54" s="18"/>
      <c r="H54" s="18"/>
      <c r="I54" s="18"/>
      <c r="J54" s="18"/>
      <c r="K54" s="18"/>
      <c r="L54" s="18"/>
      <c r="M54" s="18"/>
      <c r="N54" s="18"/>
      <c r="O54" s="18"/>
      <c r="P54" s="18"/>
      <c r="Q54" s="18"/>
      <c r="R54" s="18"/>
      <c r="S54" s="18"/>
      <c r="T54" s="18"/>
      <c r="U54" s="18"/>
    </row>
    <row r="55" spans="1:21" ht="12.75" customHeight="1" x14ac:dyDescent="0.2">
      <c r="A55" s="75"/>
      <c r="B55" s="51" t="s">
        <v>3209</v>
      </c>
      <c r="C55" s="120" t="s">
        <v>3219</v>
      </c>
      <c r="D55" s="180"/>
      <c r="E55" s="18"/>
      <c r="F55" s="18"/>
      <c r="G55" s="18"/>
      <c r="H55" s="18"/>
      <c r="I55" s="18"/>
      <c r="J55" s="18"/>
      <c r="K55" s="18"/>
      <c r="L55" s="18"/>
      <c r="M55" s="18"/>
      <c r="N55" s="18"/>
      <c r="O55" s="18"/>
      <c r="P55" s="18"/>
      <c r="Q55" s="18"/>
      <c r="R55" s="18"/>
      <c r="S55" s="18"/>
      <c r="T55" s="18"/>
      <c r="U55" s="18"/>
    </row>
    <row r="56" spans="1:21" ht="12.75" customHeight="1" x14ac:dyDescent="0.2">
      <c r="A56" s="50"/>
      <c r="B56" s="51" t="s">
        <v>3211</v>
      </c>
      <c r="C56" s="120" t="s">
        <v>3220</v>
      </c>
      <c r="D56" s="180"/>
      <c r="E56" s="18"/>
      <c r="F56" s="18"/>
      <c r="G56" s="18"/>
      <c r="H56" s="18"/>
      <c r="I56" s="18"/>
      <c r="J56" s="18"/>
      <c r="K56" s="18"/>
      <c r="L56" s="18"/>
      <c r="M56" s="18"/>
      <c r="N56" s="18"/>
      <c r="O56" s="18"/>
      <c r="P56" s="18"/>
      <c r="Q56" s="18"/>
      <c r="R56" s="18"/>
      <c r="S56" s="18"/>
      <c r="T56" s="18"/>
      <c r="U56" s="18"/>
    </row>
    <row r="57" spans="1:21" ht="12.75" customHeight="1" x14ac:dyDescent="0.2">
      <c r="A57" s="75" t="s">
        <v>2424</v>
      </c>
      <c r="B57" s="76" t="s">
        <v>3221</v>
      </c>
      <c r="C57" s="120" t="s">
        <v>3222</v>
      </c>
      <c r="D57" s="21">
        <f>SUM(D58:D61)</f>
        <v>0</v>
      </c>
      <c r="E57" s="18"/>
      <c r="F57" s="18"/>
      <c r="G57" s="18"/>
      <c r="H57" s="18"/>
      <c r="I57" s="18"/>
      <c r="J57" s="18"/>
      <c r="K57" s="18"/>
      <c r="L57" s="18"/>
      <c r="M57" s="18"/>
      <c r="N57" s="18"/>
      <c r="O57" s="18"/>
      <c r="P57" s="18"/>
      <c r="Q57" s="18"/>
      <c r="R57" s="18"/>
      <c r="S57" s="18"/>
      <c r="T57" s="18"/>
      <c r="U57" s="18"/>
    </row>
    <row r="58" spans="1:21" ht="12.75" customHeight="1" x14ac:dyDescent="0.2">
      <c r="A58" s="50"/>
      <c r="B58" s="51" t="s">
        <v>3205</v>
      </c>
      <c r="C58" s="120" t="s">
        <v>3223</v>
      </c>
      <c r="D58" s="180"/>
      <c r="E58" s="18"/>
      <c r="F58" s="18"/>
      <c r="G58" s="18"/>
      <c r="H58" s="18"/>
      <c r="I58" s="18"/>
      <c r="J58" s="18"/>
      <c r="K58" s="18"/>
      <c r="L58" s="18"/>
      <c r="M58" s="18"/>
      <c r="N58" s="18"/>
      <c r="O58" s="18"/>
      <c r="P58" s="18"/>
      <c r="Q58" s="18"/>
      <c r="R58" s="18"/>
      <c r="S58" s="18"/>
      <c r="T58" s="18"/>
      <c r="U58" s="18"/>
    </row>
    <row r="59" spans="1:21" ht="12.75" customHeight="1" x14ac:dyDescent="0.2">
      <c r="A59" s="50"/>
      <c r="B59" s="51" t="s">
        <v>3207</v>
      </c>
      <c r="C59" s="120" t="s">
        <v>3224</v>
      </c>
      <c r="D59" s="180"/>
      <c r="E59" s="18"/>
      <c r="F59" s="18"/>
      <c r="G59" s="18"/>
      <c r="H59" s="18"/>
      <c r="I59" s="18"/>
      <c r="J59" s="18"/>
      <c r="K59" s="18"/>
      <c r="L59" s="18"/>
      <c r="M59" s="18"/>
      <c r="N59" s="18"/>
      <c r="O59" s="18"/>
      <c r="P59" s="18"/>
      <c r="Q59" s="18"/>
      <c r="R59" s="18"/>
      <c r="S59" s="18"/>
      <c r="T59" s="18"/>
      <c r="U59" s="18"/>
    </row>
    <row r="60" spans="1:21" ht="12.75" customHeight="1" x14ac:dyDescent="0.2">
      <c r="A60" s="50"/>
      <c r="B60" s="51" t="s">
        <v>3209</v>
      </c>
      <c r="C60" s="120" t="s">
        <v>3225</v>
      </c>
      <c r="D60" s="180"/>
      <c r="E60" s="18"/>
      <c r="F60" s="18"/>
      <c r="G60" s="18"/>
      <c r="H60" s="18"/>
      <c r="I60" s="18"/>
      <c r="J60" s="18"/>
      <c r="K60" s="18"/>
      <c r="L60" s="18"/>
      <c r="M60" s="18"/>
      <c r="N60" s="18"/>
      <c r="O60" s="18"/>
      <c r="P60" s="18"/>
      <c r="Q60" s="18"/>
      <c r="R60" s="18"/>
      <c r="S60" s="18"/>
      <c r="T60" s="18"/>
      <c r="U60" s="18"/>
    </row>
    <row r="61" spans="1:21" ht="12.75" customHeight="1" x14ac:dyDescent="0.2">
      <c r="A61" s="50"/>
      <c r="B61" s="51" t="s">
        <v>3211</v>
      </c>
      <c r="C61" s="120" t="s">
        <v>3226</v>
      </c>
      <c r="D61" s="180"/>
      <c r="E61" s="18"/>
      <c r="F61" s="18"/>
      <c r="G61" s="18"/>
      <c r="H61" s="18"/>
      <c r="I61" s="18"/>
      <c r="J61" s="18"/>
      <c r="K61" s="18"/>
      <c r="L61" s="18"/>
      <c r="M61" s="18"/>
      <c r="N61" s="18"/>
      <c r="O61" s="18"/>
      <c r="P61" s="18"/>
      <c r="Q61" s="18"/>
      <c r="R61" s="18"/>
      <c r="S61" s="18"/>
      <c r="T61" s="18"/>
      <c r="U61" s="18"/>
    </row>
    <row r="62" spans="1:21" ht="12.75" customHeight="1" x14ac:dyDescent="0.2">
      <c r="A62" s="75" t="s">
        <v>2426</v>
      </c>
      <c r="B62" s="76" t="s">
        <v>3227</v>
      </c>
      <c r="C62" s="120" t="s">
        <v>3228</v>
      </c>
      <c r="D62" s="21">
        <f>SUM(D63:D66)</f>
        <v>0</v>
      </c>
      <c r="E62" s="18"/>
      <c r="F62" s="18"/>
      <c r="G62" s="18"/>
      <c r="H62" s="18"/>
      <c r="I62" s="18"/>
      <c r="J62" s="18"/>
      <c r="K62" s="18"/>
      <c r="L62" s="18"/>
      <c r="M62" s="18"/>
      <c r="N62" s="18"/>
      <c r="O62" s="18"/>
      <c r="P62" s="18"/>
      <c r="Q62" s="18"/>
      <c r="R62" s="18"/>
      <c r="S62" s="18"/>
      <c r="T62" s="18"/>
      <c r="U62" s="18"/>
    </row>
    <row r="63" spans="1:21" ht="12.75" customHeight="1" x14ac:dyDescent="0.2">
      <c r="A63" s="50"/>
      <c r="B63" s="51" t="s">
        <v>3205</v>
      </c>
      <c r="C63" s="120" t="s">
        <v>3229</v>
      </c>
      <c r="D63" s="180"/>
      <c r="E63" s="18"/>
      <c r="F63" s="18"/>
      <c r="G63" s="18"/>
      <c r="H63" s="18"/>
      <c r="I63" s="18"/>
      <c r="J63" s="18"/>
      <c r="K63" s="18"/>
      <c r="L63" s="18"/>
      <c r="M63" s="18"/>
      <c r="N63" s="18"/>
      <c r="O63" s="18"/>
      <c r="P63" s="18"/>
      <c r="Q63" s="18"/>
      <c r="R63" s="18"/>
      <c r="S63" s="18"/>
      <c r="T63" s="18"/>
      <c r="U63" s="18"/>
    </row>
    <row r="64" spans="1:21" ht="12.75" customHeight="1" x14ac:dyDescent="0.2">
      <c r="A64" s="50"/>
      <c r="B64" s="51" t="s">
        <v>3207</v>
      </c>
      <c r="C64" s="120" t="s">
        <v>3230</v>
      </c>
      <c r="D64" s="180"/>
      <c r="E64" s="18"/>
      <c r="F64" s="18"/>
      <c r="G64" s="18"/>
      <c r="H64" s="18"/>
      <c r="I64" s="18"/>
      <c r="J64" s="18"/>
      <c r="K64" s="18"/>
      <c r="L64" s="18"/>
      <c r="M64" s="18"/>
      <c r="N64" s="18"/>
      <c r="O64" s="18"/>
      <c r="P64" s="18"/>
      <c r="Q64" s="18"/>
      <c r="R64" s="18"/>
      <c r="S64" s="18"/>
      <c r="T64" s="18"/>
      <c r="U64" s="18"/>
    </row>
    <row r="65" spans="1:21" ht="12.75" customHeight="1" x14ac:dyDescent="0.2">
      <c r="A65" s="75"/>
      <c r="B65" s="51" t="s">
        <v>3209</v>
      </c>
      <c r="C65" s="120" t="s">
        <v>3231</v>
      </c>
      <c r="D65" s="180"/>
      <c r="E65" s="18"/>
      <c r="F65" s="18"/>
      <c r="G65" s="18"/>
      <c r="H65" s="18"/>
      <c r="I65" s="18"/>
      <c r="J65" s="18"/>
      <c r="K65" s="18"/>
      <c r="L65" s="18"/>
      <c r="M65" s="18"/>
      <c r="N65" s="18"/>
      <c r="O65" s="18"/>
      <c r="P65" s="18"/>
      <c r="Q65" s="18"/>
      <c r="R65" s="18"/>
      <c r="S65" s="18"/>
      <c r="T65" s="18"/>
      <c r="U65" s="18"/>
    </row>
    <row r="66" spans="1:21" ht="12.75" customHeight="1" x14ac:dyDescent="0.2">
      <c r="A66" s="50"/>
      <c r="B66" s="51" t="s">
        <v>3211</v>
      </c>
      <c r="C66" s="120" t="s">
        <v>3232</v>
      </c>
      <c r="D66" s="180"/>
      <c r="E66" s="18"/>
      <c r="F66" s="18"/>
      <c r="G66" s="18"/>
      <c r="H66" s="18"/>
      <c r="I66" s="18"/>
      <c r="J66" s="18"/>
      <c r="K66" s="18"/>
      <c r="L66" s="18"/>
      <c r="M66" s="18"/>
      <c r="N66" s="18"/>
      <c r="O66" s="18"/>
      <c r="P66" s="18"/>
      <c r="Q66" s="18"/>
      <c r="R66" s="18"/>
      <c r="S66" s="18"/>
      <c r="T66" s="18"/>
      <c r="U66" s="18"/>
    </row>
    <row r="67" spans="1:21" ht="12.75" customHeight="1" x14ac:dyDescent="0.2">
      <c r="A67" s="75" t="s">
        <v>2434</v>
      </c>
      <c r="B67" s="76" t="s">
        <v>3233</v>
      </c>
      <c r="C67" s="120" t="s">
        <v>3234</v>
      </c>
      <c r="D67" s="21">
        <f>SUM(D68:D71)</f>
        <v>0</v>
      </c>
      <c r="E67" s="18"/>
      <c r="F67" s="18"/>
      <c r="G67" s="18"/>
      <c r="H67" s="18"/>
      <c r="I67" s="18"/>
      <c r="J67" s="18"/>
      <c r="K67" s="18"/>
      <c r="L67" s="18"/>
      <c r="M67" s="18"/>
      <c r="N67" s="18"/>
      <c r="O67" s="18"/>
      <c r="P67" s="18"/>
      <c r="Q67" s="18"/>
      <c r="R67" s="18"/>
      <c r="S67" s="18"/>
      <c r="T67" s="18"/>
      <c r="U67" s="18"/>
    </row>
    <row r="68" spans="1:21" ht="12.75" customHeight="1" x14ac:dyDescent="0.2">
      <c r="A68" s="50"/>
      <c r="B68" s="51" t="s">
        <v>3205</v>
      </c>
      <c r="C68" s="120" t="s">
        <v>3235</v>
      </c>
      <c r="D68" s="180"/>
      <c r="E68" s="18"/>
      <c r="F68" s="18"/>
      <c r="G68" s="18"/>
      <c r="H68" s="18"/>
      <c r="I68" s="18"/>
      <c r="J68" s="18"/>
      <c r="K68" s="18"/>
      <c r="L68" s="18"/>
      <c r="M68" s="18"/>
      <c r="N68" s="18"/>
      <c r="O68" s="18"/>
      <c r="P68" s="18"/>
      <c r="Q68" s="18"/>
      <c r="R68" s="18"/>
      <c r="S68" s="18"/>
      <c r="T68" s="18"/>
      <c r="U68" s="18"/>
    </row>
    <row r="69" spans="1:21" ht="12.75" customHeight="1" x14ac:dyDescent="0.2">
      <c r="A69" s="50"/>
      <c r="B69" s="51" t="s">
        <v>3207</v>
      </c>
      <c r="C69" s="120" t="s">
        <v>3236</v>
      </c>
      <c r="D69" s="180"/>
      <c r="E69" s="18"/>
      <c r="F69" s="18"/>
      <c r="G69" s="18"/>
      <c r="H69" s="18"/>
      <c r="I69" s="18"/>
      <c r="J69" s="18"/>
      <c r="K69" s="18"/>
      <c r="L69" s="18"/>
      <c r="M69" s="18"/>
      <c r="N69" s="18"/>
      <c r="O69" s="18"/>
      <c r="P69" s="18"/>
      <c r="Q69" s="18"/>
      <c r="R69" s="18"/>
      <c r="S69" s="18"/>
      <c r="T69" s="18"/>
      <c r="U69" s="18"/>
    </row>
    <row r="70" spans="1:21" ht="12.75" customHeight="1" x14ac:dyDescent="0.2">
      <c r="A70" s="50"/>
      <c r="B70" s="51" t="s">
        <v>3209</v>
      </c>
      <c r="C70" s="120" t="s">
        <v>3237</v>
      </c>
      <c r="D70" s="180"/>
      <c r="E70" s="18"/>
      <c r="F70" s="18"/>
      <c r="G70" s="18"/>
      <c r="H70" s="18"/>
      <c r="I70" s="18"/>
      <c r="J70" s="18"/>
      <c r="K70" s="18"/>
      <c r="L70" s="18"/>
      <c r="M70" s="18"/>
      <c r="N70" s="18"/>
      <c r="O70" s="18"/>
      <c r="P70" s="18"/>
      <c r="Q70" s="18"/>
      <c r="R70" s="18"/>
      <c r="S70" s="18"/>
      <c r="T70" s="18"/>
      <c r="U70" s="18"/>
    </row>
    <row r="71" spans="1:21" ht="12.75" customHeight="1" x14ac:dyDescent="0.2">
      <c r="A71" s="50"/>
      <c r="B71" s="51" t="s">
        <v>3211</v>
      </c>
      <c r="C71" s="120" t="s">
        <v>3238</v>
      </c>
      <c r="D71" s="180"/>
      <c r="E71" s="18"/>
      <c r="F71" s="18"/>
      <c r="G71" s="18"/>
      <c r="H71" s="18"/>
      <c r="I71" s="18"/>
      <c r="J71" s="18"/>
      <c r="K71" s="18"/>
      <c r="L71" s="18"/>
      <c r="M71" s="18"/>
      <c r="N71" s="18"/>
      <c r="O71" s="18"/>
      <c r="P71" s="18"/>
      <c r="Q71" s="18"/>
      <c r="R71" s="18"/>
      <c r="S71" s="18"/>
      <c r="T71" s="18"/>
      <c r="U71" s="18"/>
    </row>
    <row r="72" spans="1:21" ht="24" x14ac:dyDescent="0.2">
      <c r="A72" s="75" t="s">
        <v>2436</v>
      </c>
      <c r="B72" s="115" t="s">
        <v>3239</v>
      </c>
      <c r="C72" s="120" t="s">
        <v>3240</v>
      </c>
      <c r="D72" s="21">
        <f>SUM(D73:D76)</f>
        <v>0</v>
      </c>
      <c r="E72" s="208"/>
      <c r="F72" s="18"/>
      <c r="G72" s="18"/>
      <c r="H72" s="18"/>
      <c r="I72" s="18"/>
      <c r="J72" s="18"/>
      <c r="K72" s="18"/>
      <c r="L72" s="18"/>
      <c r="M72" s="18"/>
      <c r="N72" s="18"/>
      <c r="O72" s="18"/>
      <c r="P72" s="18"/>
      <c r="Q72" s="18"/>
      <c r="R72" s="18"/>
      <c r="S72" s="18"/>
      <c r="T72" s="18"/>
      <c r="U72" s="18"/>
    </row>
    <row r="73" spans="1:21" ht="12.75" customHeight="1" x14ac:dyDescent="0.2">
      <c r="A73" s="50"/>
      <c r="B73" s="51" t="s">
        <v>3205</v>
      </c>
      <c r="C73" s="120" t="s">
        <v>3241</v>
      </c>
      <c r="D73" s="180"/>
      <c r="E73" s="18"/>
      <c r="F73" s="18"/>
      <c r="G73" s="18"/>
      <c r="H73" s="18"/>
      <c r="I73" s="18"/>
      <c r="J73" s="18"/>
      <c r="K73" s="18"/>
      <c r="L73" s="18"/>
      <c r="M73" s="18"/>
      <c r="N73" s="18"/>
      <c r="O73" s="18"/>
      <c r="P73" s="18"/>
      <c r="Q73" s="18"/>
      <c r="R73" s="18"/>
      <c r="S73" s="18"/>
      <c r="T73" s="18"/>
      <c r="U73" s="18"/>
    </row>
    <row r="74" spans="1:21" ht="12.75" customHeight="1" x14ac:dyDescent="0.2">
      <c r="A74" s="50"/>
      <c r="B74" s="51" t="s">
        <v>3207</v>
      </c>
      <c r="C74" s="120" t="s">
        <v>3242</v>
      </c>
      <c r="D74" s="180"/>
      <c r="E74" s="18"/>
      <c r="F74" s="18"/>
      <c r="G74" s="18"/>
      <c r="H74" s="18"/>
      <c r="I74" s="18"/>
      <c r="J74" s="18"/>
      <c r="K74" s="18"/>
      <c r="L74" s="18"/>
      <c r="M74" s="18"/>
      <c r="N74" s="18"/>
      <c r="O74" s="18"/>
      <c r="P74" s="18"/>
      <c r="Q74" s="18"/>
      <c r="R74" s="18"/>
      <c r="S74" s="18"/>
      <c r="T74" s="18"/>
      <c r="U74" s="18"/>
    </row>
    <row r="75" spans="1:21" ht="12.75" customHeight="1" x14ac:dyDescent="0.2">
      <c r="A75" s="50"/>
      <c r="B75" s="51" t="s">
        <v>3209</v>
      </c>
      <c r="C75" s="120" t="s">
        <v>3243</v>
      </c>
      <c r="D75" s="180"/>
      <c r="E75" s="18"/>
      <c r="F75" s="18"/>
      <c r="G75" s="18"/>
      <c r="H75" s="18"/>
      <c r="I75" s="18"/>
      <c r="J75" s="18"/>
      <c r="K75" s="18"/>
      <c r="L75" s="18"/>
      <c r="M75" s="18"/>
      <c r="N75" s="18"/>
      <c r="O75" s="18"/>
      <c r="P75" s="18"/>
      <c r="Q75" s="18"/>
      <c r="R75" s="18"/>
      <c r="S75" s="18"/>
      <c r="T75" s="18"/>
      <c r="U75" s="18"/>
    </row>
    <row r="76" spans="1:21" ht="12.75" customHeight="1" x14ac:dyDescent="0.2">
      <c r="A76" s="50"/>
      <c r="B76" s="51" t="s">
        <v>3211</v>
      </c>
      <c r="C76" s="120" t="s">
        <v>3244</v>
      </c>
      <c r="D76" s="180"/>
      <c r="E76" s="18"/>
      <c r="F76" s="18"/>
      <c r="G76" s="18"/>
      <c r="H76" s="18"/>
      <c r="I76" s="18"/>
      <c r="J76" s="18"/>
      <c r="K76" s="18"/>
      <c r="L76" s="18"/>
      <c r="M76" s="18"/>
      <c r="N76" s="18"/>
      <c r="O76" s="18"/>
      <c r="P76" s="18"/>
      <c r="Q76" s="18"/>
      <c r="R76" s="18"/>
      <c r="S76" s="18"/>
      <c r="T76" s="18"/>
      <c r="U76" s="18"/>
    </row>
    <row r="77" spans="1:21" ht="24" x14ac:dyDescent="0.2">
      <c r="A77" s="75" t="s">
        <v>2452</v>
      </c>
      <c r="B77" s="76" t="s">
        <v>3245</v>
      </c>
      <c r="C77" s="120" t="s">
        <v>3246</v>
      </c>
      <c r="D77" s="21">
        <f>SUM(D78:D81)</f>
        <v>0</v>
      </c>
      <c r="E77" s="18"/>
      <c r="F77" s="18"/>
      <c r="G77" s="18"/>
      <c r="H77" s="18"/>
      <c r="I77" s="18"/>
      <c r="J77" s="18"/>
      <c r="K77" s="18"/>
      <c r="L77" s="18"/>
      <c r="M77" s="18"/>
      <c r="N77" s="18"/>
      <c r="O77" s="18"/>
      <c r="P77" s="18"/>
      <c r="Q77" s="18"/>
      <c r="R77" s="18"/>
      <c r="S77" s="18"/>
      <c r="T77" s="18"/>
      <c r="U77" s="18"/>
    </row>
    <row r="78" spans="1:21" ht="12.75" customHeight="1" x14ac:dyDescent="0.2">
      <c r="A78" s="50"/>
      <c r="B78" s="51" t="s">
        <v>3205</v>
      </c>
      <c r="C78" s="120" t="s">
        <v>3247</v>
      </c>
      <c r="D78" s="180"/>
      <c r="E78" s="18"/>
      <c r="F78" s="18"/>
      <c r="G78" s="18"/>
      <c r="H78" s="18"/>
      <c r="I78" s="18"/>
      <c r="J78" s="18"/>
      <c r="K78" s="18"/>
      <c r="L78" s="18"/>
      <c r="M78" s="18"/>
      <c r="N78" s="18"/>
      <c r="O78" s="18"/>
      <c r="P78" s="18"/>
      <c r="Q78" s="18"/>
      <c r="R78" s="18"/>
      <c r="S78" s="18"/>
      <c r="T78" s="18"/>
      <c r="U78" s="18"/>
    </row>
    <row r="79" spans="1:21" ht="12.75" customHeight="1" x14ac:dyDescent="0.2">
      <c r="A79" s="50"/>
      <c r="B79" s="51" t="s">
        <v>3207</v>
      </c>
      <c r="C79" s="120" t="s">
        <v>3248</v>
      </c>
      <c r="D79" s="180"/>
      <c r="E79" s="18"/>
      <c r="F79" s="18"/>
      <c r="G79" s="18"/>
      <c r="H79" s="18"/>
      <c r="I79" s="18"/>
      <c r="J79" s="18"/>
      <c r="K79" s="18"/>
      <c r="L79" s="18"/>
      <c r="M79" s="18"/>
      <c r="N79" s="18"/>
      <c r="O79" s="18"/>
      <c r="P79" s="18"/>
      <c r="Q79" s="18"/>
      <c r="R79" s="18"/>
      <c r="S79" s="18"/>
      <c r="T79" s="18"/>
      <c r="U79" s="18"/>
    </row>
    <row r="80" spans="1:21" ht="12.75" customHeight="1" x14ac:dyDescent="0.2">
      <c r="A80" s="50"/>
      <c r="B80" s="51" t="s">
        <v>3209</v>
      </c>
      <c r="C80" s="120" t="s">
        <v>3249</v>
      </c>
      <c r="D80" s="180"/>
      <c r="E80" s="18"/>
      <c r="F80" s="18"/>
      <c r="G80" s="18"/>
      <c r="H80" s="18"/>
      <c r="I80" s="18"/>
      <c r="J80" s="18"/>
      <c r="K80" s="18"/>
      <c r="L80" s="18"/>
      <c r="M80" s="18"/>
      <c r="N80" s="18"/>
      <c r="O80" s="18"/>
      <c r="P80" s="18"/>
      <c r="Q80" s="18"/>
      <c r="R80" s="18"/>
      <c r="S80" s="18"/>
      <c r="T80" s="18"/>
      <c r="U80" s="18"/>
    </row>
    <row r="81" spans="1:21" ht="12.75" customHeight="1" x14ac:dyDescent="0.2">
      <c r="A81" s="75"/>
      <c r="B81" s="51" t="s">
        <v>3211</v>
      </c>
      <c r="C81" s="120" t="s">
        <v>3250</v>
      </c>
      <c r="D81" s="180"/>
      <c r="E81" s="18"/>
      <c r="F81" s="18"/>
      <c r="G81" s="18"/>
      <c r="H81" s="18"/>
      <c r="I81" s="18"/>
      <c r="J81" s="18"/>
      <c r="K81" s="18"/>
      <c r="L81" s="18"/>
      <c r="M81" s="18"/>
      <c r="N81" s="18"/>
      <c r="O81" s="18"/>
      <c r="P81" s="18"/>
      <c r="Q81" s="18"/>
      <c r="R81" s="18"/>
      <c r="S81" s="18"/>
      <c r="T81" s="18"/>
      <c r="U81" s="18"/>
    </row>
    <row r="82" spans="1:21" ht="24" x14ac:dyDescent="0.2">
      <c r="A82" s="75" t="s">
        <v>2454</v>
      </c>
      <c r="B82" s="253" t="s">
        <v>3251</v>
      </c>
      <c r="C82" s="120" t="s">
        <v>3252</v>
      </c>
      <c r="D82" s="21">
        <f>SUM(D83:D86)</f>
        <v>0</v>
      </c>
      <c r="E82" s="208"/>
      <c r="F82" s="18"/>
      <c r="G82" s="18"/>
      <c r="H82" s="18"/>
      <c r="I82" s="18"/>
      <c r="J82" s="18"/>
      <c r="K82" s="18"/>
      <c r="L82" s="18"/>
      <c r="M82" s="18"/>
      <c r="N82" s="18"/>
      <c r="O82" s="18"/>
      <c r="P82" s="18"/>
      <c r="Q82" s="18"/>
      <c r="R82" s="18"/>
      <c r="S82" s="18"/>
      <c r="T82" s="18"/>
      <c r="U82" s="18"/>
    </row>
    <row r="83" spans="1:21" ht="12.75" customHeight="1" x14ac:dyDescent="0.2">
      <c r="A83" s="75"/>
      <c r="B83" s="51" t="s">
        <v>3205</v>
      </c>
      <c r="C83" s="120" t="s">
        <v>3253</v>
      </c>
      <c r="D83" s="180"/>
      <c r="E83" s="18"/>
      <c r="F83" s="18"/>
      <c r="G83" s="18"/>
      <c r="H83" s="18"/>
      <c r="I83" s="18"/>
      <c r="J83" s="18"/>
      <c r="K83" s="18"/>
      <c r="L83" s="18"/>
      <c r="M83" s="18"/>
      <c r="N83" s="18"/>
      <c r="O83" s="18"/>
      <c r="P83" s="18"/>
      <c r="Q83" s="18"/>
      <c r="R83" s="18"/>
      <c r="S83" s="18"/>
      <c r="T83" s="18"/>
      <c r="U83" s="18"/>
    </row>
    <row r="84" spans="1:21" ht="12.75" customHeight="1" x14ac:dyDescent="0.2">
      <c r="A84" s="75"/>
      <c r="B84" s="51" t="s">
        <v>3207</v>
      </c>
      <c r="C84" s="120" t="s">
        <v>3254</v>
      </c>
      <c r="D84" s="180"/>
      <c r="E84" s="18"/>
      <c r="F84" s="18"/>
      <c r="G84" s="18"/>
      <c r="H84" s="18"/>
      <c r="I84" s="18"/>
      <c r="J84" s="18"/>
      <c r="K84" s="18"/>
      <c r="L84" s="18"/>
      <c r="M84" s="18"/>
      <c r="N84" s="18"/>
      <c r="O84" s="18"/>
      <c r="P84" s="18"/>
      <c r="Q84" s="18"/>
      <c r="R84" s="18"/>
      <c r="S84" s="18"/>
      <c r="T84" s="18"/>
      <c r="U84" s="18"/>
    </row>
    <row r="85" spans="1:21" ht="12.75" customHeight="1" x14ac:dyDescent="0.2">
      <c r="A85" s="75"/>
      <c r="B85" s="51" t="s">
        <v>3209</v>
      </c>
      <c r="C85" s="120" t="s">
        <v>3255</v>
      </c>
      <c r="D85" s="180"/>
      <c r="E85" s="18"/>
      <c r="F85" s="18"/>
      <c r="G85" s="18"/>
      <c r="H85" s="18"/>
      <c r="I85" s="18"/>
      <c r="J85" s="18"/>
      <c r="K85" s="18"/>
      <c r="L85" s="18"/>
      <c r="M85" s="18"/>
      <c r="N85" s="18"/>
      <c r="O85" s="18"/>
      <c r="P85" s="18"/>
      <c r="Q85" s="18"/>
      <c r="R85" s="18"/>
      <c r="S85" s="18"/>
      <c r="T85" s="18"/>
      <c r="U85" s="18"/>
    </row>
    <row r="86" spans="1:21" ht="12.75" customHeight="1" x14ac:dyDescent="0.2">
      <c r="A86" s="75"/>
      <c r="B86" s="51" t="s">
        <v>3211</v>
      </c>
      <c r="C86" s="120" t="s">
        <v>3256</v>
      </c>
      <c r="D86" s="180"/>
      <c r="E86" s="18"/>
      <c r="F86" s="18"/>
      <c r="G86" s="18"/>
      <c r="H86" s="18"/>
      <c r="I86" s="18"/>
      <c r="J86" s="18"/>
      <c r="K86" s="18"/>
      <c r="L86" s="18"/>
      <c r="M86" s="18"/>
      <c r="N86" s="18"/>
      <c r="O86" s="18"/>
      <c r="P86" s="18"/>
      <c r="Q86" s="18"/>
      <c r="R86" s="18"/>
      <c r="S86" s="18"/>
      <c r="T86" s="18"/>
      <c r="U86" s="18"/>
    </row>
    <row r="87" spans="1:21" ht="12.75" customHeight="1" x14ac:dyDescent="0.2">
      <c r="A87" s="75" t="s">
        <v>2456</v>
      </c>
      <c r="B87" s="136" t="s">
        <v>3257</v>
      </c>
      <c r="C87" s="120" t="s">
        <v>3258</v>
      </c>
      <c r="D87" s="21">
        <f>SUM(D88:D91)</f>
        <v>0</v>
      </c>
      <c r="E87" s="18"/>
      <c r="F87" s="18"/>
      <c r="G87" s="18"/>
      <c r="H87" s="18"/>
      <c r="I87" s="18"/>
      <c r="J87" s="18"/>
      <c r="K87" s="18"/>
      <c r="L87" s="18"/>
      <c r="M87" s="18"/>
      <c r="N87" s="18"/>
      <c r="O87" s="18"/>
      <c r="P87" s="18"/>
      <c r="Q87" s="18"/>
      <c r="R87" s="18"/>
      <c r="S87" s="18"/>
      <c r="T87" s="18"/>
      <c r="U87" s="18"/>
    </row>
    <row r="88" spans="1:21" ht="12.75" customHeight="1" x14ac:dyDescent="0.2">
      <c r="A88" s="75"/>
      <c r="B88" s="51" t="s">
        <v>3205</v>
      </c>
      <c r="C88" s="120" t="s">
        <v>3259</v>
      </c>
      <c r="D88" s="180"/>
      <c r="E88" s="18"/>
      <c r="F88" s="18"/>
      <c r="G88" s="18"/>
      <c r="H88" s="18"/>
      <c r="I88" s="18"/>
      <c r="J88" s="18"/>
      <c r="K88" s="18"/>
      <c r="L88" s="18"/>
      <c r="M88" s="18"/>
      <c r="N88" s="18"/>
      <c r="O88" s="18"/>
      <c r="P88" s="18"/>
      <c r="Q88" s="18"/>
      <c r="R88" s="18"/>
      <c r="S88" s="18"/>
      <c r="T88" s="18"/>
      <c r="U88" s="18"/>
    </row>
    <row r="89" spans="1:21" ht="12.75" customHeight="1" x14ac:dyDescent="0.2">
      <c r="A89" s="75"/>
      <c r="B89" s="51" t="s">
        <v>3207</v>
      </c>
      <c r="C89" s="120" t="s">
        <v>3260</v>
      </c>
      <c r="D89" s="180"/>
      <c r="E89" s="18"/>
      <c r="F89" s="18"/>
      <c r="G89" s="18"/>
      <c r="H89" s="18"/>
      <c r="I89" s="18"/>
      <c r="J89" s="18"/>
      <c r="K89" s="18"/>
      <c r="L89" s="18"/>
      <c r="M89" s="18"/>
      <c r="N89" s="18"/>
      <c r="O89" s="18"/>
      <c r="P89" s="18"/>
      <c r="Q89" s="18"/>
      <c r="R89" s="18"/>
      <c r="S89" s="18"/>
      <c r="T89" s="18"/>
      <c r="U89" s="18"/>
    </row>
    <row r="90" spans="1:21" ht="12.75" customHeight="1" x14ac:dyDescent="0.2">
      <c r="A90" s="75"/>
      <c r="B90" s="51" t="s">
        <v>3209</v>
      </c>
      <c r="C90" s="120" t="s">
        <v>3261</v>
      </c>
      <c r="D90" s="180"/>
      <c r="E90" s="18"/>
      <c r="F90" s="18"/>
      <c r="G90" s="18"/>
      <c r="H90" s="18"/>
      <c r="I90" s="18"/>
      <c r="J90" s="18"/>
      <c r="K90" s="18"/>
      <c r="L90" s="18"/>
      <c r="M90" s="18"/>
      <c r="N90" s="18"/>
      <c r="O90" s="18"/>
      <c r="P90" s="18"/>
      <c r="Q90" s="18"/>
      <c r="R90" s="18"/>
      <c r="S90" s="18"/>
      <c r="T90" s="18"/>
      <c r="U90" s="18"/>
    </row>
    <row r="91" spans="1:21" ht="12.75" customHeight="1" x14ac:dyDescent="0.2">
      <c r="A91" s="75"/>
      <c r="B91" s="51" t="s">
        <v>3211</v>
      </c>
      <c r="C91" s="120" t="s">
        <v>3262</v>
      </c>
      <c r="D91" s="180"/>
      <c r="E91" s="18"/>
      <c r="F91" s="18"/>
      <c r="G91" s="18"/>
      <c r="H91" s="18"/>
      <c r="I91" s="18"/>
      <c r="J91" s="18"/>
      <c r="K91" s="18"/>
      <c r="L91" s="18"/>
      <c r="M91" s="18"/>
      <c r="N91" s="18"/>
      <c r="O91" s="18"/>
      <c r="P91" s="18"/>
      <c r="Q91" s="18"/>
      <c r="R91" s="18"/>
      <c r="S91" s="18"/>
      <c r="T91" s="18"/>
      <c r="U91" s="18"/>
    </row>
    <row r="92" spans="1:21" ht="12.75" customHeight="1" x14ac:dyDescent="0.2">
      <c r="A92" s="75" t="s">
        <v>2458</v>
      </c>
      <c r="B92" s="76" t="s">
        <v>3263</v>
      </c>
      <c r="C92" s="120" t="s">
        <v>3264</v>
      </c>
      <c r="D92" s="21">
        <f>SUM(D93:D96)</f>
        <v>0</v>
      </c>
      <c r="E92" s="18"/>
      <c r="F92" s="18"/>
      <c r="G92" s="18"/>
      <c r="H92" s="18"/>
      <c r="I92" s="18"/>
      <c r="J92" s="18"/>
      <c r="K92" s="18"/>
      <c r="L92" s="18"/>
      <c r="M92" s="18"/>
      <c r="N92" s="18"/>
      <c r="O92" s="18"/>
      <c r="P92" s="18"/>
      <c r="Q92" s="18"/>
      <c r="R92" s="18"/>
      <c r="S92" s="18"/>
      <c r="T92" s="18"/>
      <c r="U92" s="18"/>
    </row>
    <row r="93" spans="1:21" ht="12.75" customHeight="1" x14ac:dyDescent="0.2">
      <c r="A93" s="75"/>
      <c r="B93" s="51" t="s">
        <v>3205</v>
      </c>
      <c r="C93" s="120" t="s">
        <v>3265</v>
      </c>
      <c r="D93" s="180"/>
      <c r="E93" s="18"/>
      <c r="F93" s="18"/>
      <c r="G93" s="18"/>
      <c r="H93" s="18"/>
      <c r="I93" s="18"/>
      <c r="J93" s="18"/>
      <c r="K93" s="18"/>
      <c r="L93" s="18"/>
      <c r="M93" s="18"/>
      <c r="N93" s="18"/>
      <c r="O93" s="18"/>
      <c r="P93" s="18"/>
      <c r="Q93" s="18"/>
      <c r="R93" s="18"/>
      <c r="S93" s="18"/>
      <c r="T93" s="18"/>
      <c r="U93" s="18"/>
    </row>
    <row r="94" spans="1:21" ht="12.75" customHeight="1" x14ac:dyDescent="0.2">
      <c r="A94" s="75"/>
      <c r="B94" s="51" t="s">
        <v>3207</v>
      </c>
      <c r="C94" s="120" t="s">
        <v>3266</v>
      </c>
      <c r="D94" s="180"/>
      <c r="E94" s="18"/>
      <c r="F94" s="18"/>
      <c r="G94" s="18"/>
      <c r="H94" s="18"/>
      <c r="I94" s="18"/>
      <c r="J94" s="18"/>
      <c r="K94" s="18"/>
      <c r="L94" s="18"/>
      <c r="M94" s="18"/>
      <c r="N94" s="18"/>
      <c r="O94" s="18"/>
      <c r="P94" s="18"/>
      <c r="Q94" s="18"/>
      <c r="R94" s="18"/>
      <c r="S94" s="18"/>
      <c r="T94" s="18"/>
      <c r="U94" s="18"/>
    </row>
    <row r="95" spans="1:21" ht="12.75" customHeight="1" x14ac:dyDescent="0.2">
      <c r="A95" s="50"/>
      <c r="B95" s="51" t="s">
        <v>3209</v>
      </c>
      <c r="C95" s="120" t="s">
        <v>3267</v>
      </c>
      <c r="D95" s="180"/>
      <c r="E95" s="18"/>
      <c r="F95" s="18"/>
      <c r="G95" s="18"/>
      <c r="H95" s="18"/>
      <c r="I95" s="18"/>
      <c r="J95" s="18"/>
      <c r="K95" s="18"/>
      <c r="L95" s="18"/>
      <c r="M95" s="18"/>
      <c r="N95" s="18"/>
      <c r="O95" s="18"/>
      <c r="P95" s="18"/>
      <c r="Q95" s="18"/>
      <c r="R95" s="18"/>
      <c r="S95" s="18"/>
      <c r="T95" s="18"/>
      <c r="U95" s="18"/>
    </row>
    <row r="96" spans="1:21" ht="12.75" customHeight="1" x14ac:dyDescent="0.2">
      <c r="A96" s="50"/>
      <c r="B96" s="51" t="s">
        <v>3211</v>
      </c>
      <c r="C96" s="120" t="s">
        <v>3268</v>
      </c>
      <c r="D96" s="180"/>
      <c r="E96" s="18"/>
      <c r="F96" s="18"/>
      <c r="G96" s="18"/>
      <c r="H96" s="18"/>
      <c r="I96" s="18"/>
      <c r="J96" s="18"/>
      <c r="K96" s="18"/>
      <c r="L96" s="18"/>
      <c r="M96" s="18"/>
      <c r="N96" s="18"/>
      <c r="O96" s="18"/>
      <c r="P96" s="18"/>
      <c r="Q96" s="18"/>
      <c r="R96" s="18"/>
      <c r="S96" s="18"/>
      <c r="T96" s="18"/>
      <c r="U96" s="18"/>
    </row>
    <row r="97" spans="1:21" ht="36" x14ac:dyDescent="0.2">
      <c r="A97" s="75" t="s">
        <v>3159</v>
      </c>
      <c r="B97" s="76" t="s">
        <v>3269</v>
      </c>
      <c r="C97" s="120" t="s">
        <v>3270</v>
      </c>
      <c r="D97" s="21">
        <f>SUM(D98:D102)</f>
        <v>0</v>
      </c>
      <c r="E97" s="18"/>
      <c r="F97" s="18"/>
      <c r="G97" s="18"/>
      <c r="H97" s="18"/>
      <c r="I97" s="18"/>
      <c r="J97" s="18"/>
      <c r="K97" s="18"/>
      <c r="L97" s="18"/>
      <c r="M97" s="18"/>
      <c r="N97" s="18"/>
      <c r="O97" s="18"/>
      <c r="P97" s="18"/>
      <c r="Q97" s="18"/>
      <c r="R97" s="18"/>
      <c r="S97" s="18"/>
      <c r="T97" s="18"/>
      <c r="U97" s="18"/>
    </row>
    <row r="98" spans="1:21" ht="12.75" customHeight="1" x14ac:dyDescent="0.2">
      <c r="A98" s="50">
        <v>251.25299999999999</v>
      </c>
      <c r="B98" s="51" t="s">
        <v>3162</v>
      </c>
      <c r="C98" s="120" t="s">
        <v>3271</v>
      </c>
      <c r="D98" s="180"/>
      <c r="E98" s="18"/>
      <c r="F98" s="18"/>
      <c r="G98" s="18"/>
      <c r="H98" s="18"/>
      <c r="I98" s="18"/>
      <c r="J98" s="18"/>
      <c r="K98" s="18"/>
      <c r="L98" s="18"/>
      <c r="M98" s="18"/>
      <c r="N98" s="18"/>
      <c r="O98" s="18"/>
      <c r="P98" s="18"/>
      <c r="Q98" s="18"/>
      <c r="R98" s="18"/>
      <c r="S98" s="18"/>
      <c r="T98" s="18"/>
      <c r="U98" s="18"/>
    </row>
    <row r="99" spans="1:21" ht="12.75" customHeight="1" x14ac:dyDescent="0.2">
      <c r="A99" s="50" t="s">
        <v>3164</v>
      </c>
      <c r="B99" s="51" t="s">
        <v>2481</v>
      </c>
      <c r="C99" s="120" t="s">
        <v>3272</v>
      </c>
      <c r="D99" s="180"/>
      <c r="E99" s="18"/>
      <c r="F99" s="18"/>
      <c r="G99" s="18"/>
      <c r="H99" s="18"/>
      <c r="I99" s="18"/>
      <c r="J99" s="18"/>
      <c r="K99" s="18"/>
      <c r="L99" s="18"/>
      <c r="M99" s="18"/>
      <c r="N99" s="18"/>
      <c r="O99" s="18"/>
      <c r="P99" s="18"/>
      <c r="Q99" s="18"/>
      <c r="R99" s="18"/>
      <c r="S99" s="18"/>
      <c r="T99" s="18"/>
      <c r="U99" s="18"/>
    </row>
    <row r="100" spans="1:21" ht="12.75" customHeight="1" x14ac:dyDescent="0.2">
      <c r="A100" s="50" t="s">
        <v>3166</v>
      </c>
      <c r="B100" s="51" t="s">
        <v>2485</v>
      </c>
      <c r="C100" s="120" t="s">
        <v>3273</v>
      </c>
      <c r="D100" s="180"/>
      <c r="E100" s="18"/>
      <c r="F100" s="18"/>
      <c r="G100" s="18"/>
      <c r="H100" s="18"/>
      <c r="I100" s="18"/>
      <c r="J100" s="18"/>
      <c r="K100" s="18"/>
      <c r="L100" s="18"/>
      <c r="M100" s="18"/>
      <c r="N100" s="18"/>
      <c r="O100" s="18"/>
      <c r="P100" s="18"/>
      <c r="Q100" s="18"/>
      <c r="R100" s="18"/>
      <c r="S100" s="18"/>
      <c r="T100" s="18"/>
      <c r="U100" s="18"/>
    </row>
    <row r="101" spans="1:21" ht="24" x14ac:dyDescent="0.2">
      <c r="A101" s="50" t="s">
        <v>3195</v>
      </c>
      <c r="B101" s="51" t="s">
        <v>3169</v>
      </c>
      <c r="C101" s="120" t="s">
        <v>3274</v>
      </c>
      <c r="D101" s="180"/>
      <c r="E101" s="18"/>
      <c r="F101" s="18"/>
      <c r="G101" s="18"/>
      <c r="H101" s="18"/>
      <c r="I101" s="18"/>
      <c r="J101" s="18"/>
      <c r="K101" s="18"/>
      <c r="L101" s="18"/>
      <c r="M101" s="18"/>
      <c r="N101" s="18"/>
      <c r="O101" s="18"/>
      <c r="P101" s="18"/>
      <c r="Q101" s="18"/>
      <c r="R101" s="18"/>
      <c r="S101" s="18"/>
      <c r="T101" s="18"/>
      <c r="U101" s="18"/>
    </row>
    <row r="102" spans="1:21" ht="24" x14ac:dyDescent="0.2">
      <c r="A102" s="50" t="s">
        <v>3171</v>
      </c>
      <c r="B102" s="51" t="s">
        <v>3172</v>
      </c>
      <c r="C102" s="120" t="s">
        <v>3275</v>
      </c>
      <c r="D102" s="180"/>
      <c r="E102" s="18"/>
      <c r="F102" s="18"/>
      <c r="G102" s="18"/>
      <c r="H102" s="18"/>
      <c r="I102" s="18"/>
      <c r="J102" s="18"/>
      <c r="K102" s="18"/>
      <c r="L102" s="18"/>
      <c r="M102" s="18"/>
      <c r="N102" s="18"/>
      <c r="O102" s="18"/>
      <c r="P102" s="18"/>
      <c r="Q102" s="18"/>
      <c r="R102" s="18"/>
      <c r="S102" s="18"/>
      <c r="T102" s="18"/>
      <c r="U102" s="18"/>
    </row>
    <row r="103" spans="1:21" ht="16.5" customHeight="1" x14ac:dyDescent="0.2">
      <c r="A103" s="251" t="s">
        <v>2552</v>
      </c>
      <c r="B103" s="252" t="s">
        <v>3174</v>
      </c>
      <c r="C103" s="252" t="s">
        <v>3276</v>
      </c>
      <c r="D103" s="243"/>
      <c r="E103" s="208"/>
      <c r="F103" s="18"/>
      <c r="G103" s="18"/>
      <c r="H103" s="18"/>
      <c r="I103" s="18"/>
      <c r="J103" s="18"/>
      <c r="K103" s="18"/>
      <c r="L103" s="18"/>
      <c r="M103" s="18"/>
      <c r="N103" s="18"/>
      <c r="O103" s="18"/>
      <c r="P103" s="18"/>
      <c r="Q103" s="18"/>
      <c r="R103" s="18"/>
      <c r="S103" s="18"/>
      <c r="T103" s="18"/>
      <c r="U103" s="18"/>
    </row>
    <row r="104" spans="1:21" ht="24" x14ac:dyDescent="0.2">
      <c r="A104" s="75"/>
      <c r="B104" s="115" t="s">
        <v>3277</v>
      </c>
      <c r="C104" s="120" t="s">
        <v>3278</v>
      </c>
      <c r="D104" s="21">
        <f>SUM(D105:D109)</f>
        <v>8017.96</v>
      </c>
      <c r="E104" s="208"/>
      <c r="F104" s="18"/>
      <c r="G104" s="18"/>
      <c r="H104" s="18"/>
      <c r="I104" s="18"/>
      <c r="J104" s="18"/>
      <c r="K104" s="18"/>
      <c r="L104" s="18"/>
      <c r="M104" s="18"/>
      <c r="N104" s="18"/>
      <c r="O104" s="18"/>
      <c r="P104" s="18"/>
      <c r="Q104" s="18"/>
      <c r="R104" s="18"/>
      <c r="S104" s="18"/>
      <c r="T104" s="18"/>
      <c r="U104" s="18"/>
    </row>
    <row r="105" spans="1:21" ht="12.75" customHeight="1" x14ac:dyDescent="0.2">
      <c r="A105" s="50"/>
      <c r="B105" s="51" t="s">
        <v>3144</v>
      </c>
      <c r="C105" s="120" t="s">
        <v>3279</v>
      </c>
      <c r="D105" s="180"/>
      <c r="E105" s="18"/>
      <c r="F105" s="18"/>
      <c r="G105" s="18"/>
      <c r="H105" s="18"/>
      <c r="I105" s="18"/>
      <c r="J105" s="18"/>
      <c r="K105" s="18"/>
      <c r="L105" s="18"/>
      <c r="M105" s="18"/>
      <c r="N105" s="18"/>
      <c r="O105" s="18"/>
      <c r="P105" s="18"/>
      <c r="Q105" s="18"/>
      <c r="R105" s="18"/>
      <c r="S105" s="18"/>
      <c r="T105" s="18"/>
      <c r="U105" s="18"/>
    </row>
    <row r="106" spans="1:21" ht="12.75" customHeight="1" x14ac:dyDescent="0.2">
      <c r="A106" s="50" t="s">
        <v>2420</v>
      </c>
      <c r="B106" s="51" t="s">
        <v>3124</v>
      </c>
      <c r="C106" s="120" t="s">
        <v>3280</v>
      </c>
      <c r="D106" s="180">
        <v>7081.33</v>
      </c>
      <c r="E106" s="18"/>
      <c r="F106" s="18"/>
      <c r="G106" s="18"/>
      <c r="H106" s="18"/>
      <c r="I106" s="18"/>
      <c r="J106" s="18"/>
      <c r="K106" s="18"/>
      <c r="L106" s="18"/>
      <c r="M106" s="18"/>
      <c r="N106" s="18"/>
      <c r="O106" s="18"/>
      <c r="P106" s="18"/>
      <c r="Q106" s="18"/>
      <c r="R106" s="18"/>
      <c r="S106" s="18"/>
      <c r="T106" s="18"/>
      <c r="U106" s="18"/>
    </row>
    <row r="107" spans="1:21" ht="12.75" customHeight="1" x14ac:dyDescent="0.2">
      <c r="A107" s="50" t="s">
        <v>2458</v>
      </c>
      <c r="B107" s="51" t="s">
        <v>3126</v>
      </c>
      <c r="C107" s="120" t="s">
        <v>3281</v>
      </c>
      <c r="D107" s="180">
        <v>936.63</v>
      </c>
      <c r="E107" s="18"/>
      <c r="F107" s="18"/>
      <c r="G107" s="18"/>
      <c r="H107" s="18"/>
      <c r="I107" s="18"/>
      <c r="J107" s="18"/>
      <c r="K107" s="18"/>
      <c r="L107" s="18"/>
      <c r="M107" s="18"/>
      <c r="N107" s="18"/>
      <c r="O107" s="18"/>
      <c r="P107" s="18"/>
      <c r="Q107" s="18"/>
      <c r="R107" s="18"/>
      <c r="S107" s="18"/>
      <c r="T107" s="18"/>
      <c r="U107" s="18"/>
    </row>
    <row r="108" spans="1:21" ht="12.75" customHeight="1" x14ac:dyDescent="0.2">
      <c r="A108" s="50" t="s">
        <v>3159</v>
      </c>
      <c r="B108" s="51" t="s">
        <v>3282</v>
      </c>
      <c r="C108" s="120" t="s">
        <v>3283</v>
      </c>
      <c r="D108" s="180"/>
      <c r="E108" s="18"/>
      <c r="F108" s="18"/>
      <c r="G108" s="18"/>
      <c r="H108" s="18"/>
      <c r="I108" s="18"/>
      <c r="J108" s="18"/>
      <c r="K108" s="18"/>
      <c r="L108" s="18"/>
      <c r="M108" s="18"/>
      <c r="N108" s="18"/>
      <c r="O108" s="18"/>
      <c r="P108" s="18"/>
      <c r="Q108" s="18"/>
      <c r="R108" s="18"/>
      <c r="S108" s="18"/>
      <c r="T108" s="18"/>
      <c r="U108" s="18"/>
    </row>
    <row r="109" spans="1:21" ht="12.75" customHeight="1" x14ac:dyDescent="0.2">
      <c r="A109" s="60" t="s">
        <v>2552</v>
      </c>
      <c r="B109" s="61" t="s">
        <v>3174</v>
      </c>
      <c r="C109" s="250" t="s">
        <v>3284</v>
      </c>
      <c r="D109" s="244"/>
      <c r="E109" s="208"/>
      <c r="F109" s="18"/>
      <c r="G109" s="18"/>
      <c r="H109" s="18"/>
      <c r="I109" s="18"/>
      <c r="J109" s="18"/>
      <c r="K109" s="18"/>
      <c r="L109" s="18"/>
      <c r="M109" s="18"/>
      <c r="N109" s="18"/>
      <c r="O109" s="18"/>
      <c r="P109" s="18"/>
      <c r="Q109" s="18"/>
      <c r="R109" s="18"/>
      <c r="S109" s="18"/>
      <c r="T109" s="18"/>
      <c r="U109" s="18"/>
    </row>
    <row r="110" spans="1:21" ht="15" customHeight="1" x14ac:dyDescent="0.2">
      <c r="A110" s="131"/>
      <c r="B110" s="131"/>
      <c r="C110" s="137"/>
      <c r="D110" s="18"/>
      <c r="E110" s="20"/>
      <c r="F110" s="20"/>
      <c r="G110" s="20"/>
      <c r="H110" s="20"/>
      <c r="I110" s="20"/>
      <c r="J110" s="20"/>
      <c r="K110" s="20"/>
      <c r="L110" s="20"/>
      <c r="M110" s="20"/>
      <c r="N110" s="20"/>
      <c r="O110" s="20"/>
      <c r="P110" s="20"/>
      <c r="Q110" s="20"/>
      <c r="R110" s="20"/>
      <c r="S110" s="20"/>
      <c r="T110" s="20"/>
      <c r="U110" s="20"/>
    </row>
    <row r="111" spans="1:21" ht="15" customHeight="1" x14ac:dyDescent="0.2">
      <c r="A111" s="131"/>
      <c r="B111" s="131"/>
      <c r="C111" s="137"/>
      <c r="D111" s="18"/>
      <c r="E111" s="20"/>
      <c r="F111" s="20"/>
      <c r="G111" s="20"/>
      <c r="H111" s="20"/>
      <c r="I111" s="20"/>
      <c r="J111" s="20"/>
      <c r="K111" s="20"/>
      <c r="L111" s="20"/>
      <c r="M111" s="20"/>
      <c r="N111" s="20"/>
      <c r="O111" s="20"/>
      <c r="P111" s="20"/>
      <c r="Q111" s="20"/>
      <c r="R111" s="20"/>
      <c r="S111" s="20"/>
      <c r="T111" s="20"/>
      <c r="U111" s="20"/>
    </row>
    <row r="112" spans="1:21" ht="15" customHeight="1" x14ac:dyDescent="0.2">
      <c r="A112" s="131"/>
      <c r="B112" s="131"/>
      <c r="C112" s="138"/>
      <c r="D112" s="20"/>
      <c r="E112" s="20"/>
      <c r="F112" s="20"/>
      <c r="G112" s="20"/>
      <c r="H112" s="20"/>
      <c r="I112" s="20"/>
      <c r="J112" s="20"/>
      <c r="K112" s="20"/>
      <c r="L112" s="20"/>
      <c r="M112" s="20"/>
      <c r="N112" s="20"/>
      <c r="O112" s="20"/>
      <c r="P112" s="20"/>
      <c r="Q112" s="20"/>
      <c r="R112" s="20"/>
      <c r="S112" s="20"/>
      <c r="T112" s="20"/>
      <c r="U112" s="20"/>
    </row>
    <row r="113" spans="1:21" ht="12.75" customHeight="1" x14ac:dyDescent="0.2">
      <c r="A113" s="130"/>
      <c r="B113" s="130"/>
      <c r="C113" s="139"/>
      <c r="D113" s="18"/>
      <c r="E113" s="18"/>
      <c r="F113" s="18"/>
      <c r="G113" s="18"/>
      <c r="H113" s="18"/>
      <c r="I113" s="18"/>
      <c r="J113" s="18"/>
      <c r="K113" s="18"/>
      <c r="L113" s="18"/>
      <c r="M113" s="18"/>
      <c r="N113" s="18"/>
      <c r="O113" s="18"/>
      <c r="P113" s="18"/>
      <c r="Q113" s="18"/>
      <c r="R113" s="18"/>
      <c r="S113" s="18"/>
      <c r="T113" s="18"/>
      <c r="U113" s="18"/>
    </row>
    <row r="114" spans="1:21" ht="12.75" customHeight="1" x14ac:dyDescent="0.2">
      <c r="A114" s="130"/>
      <c r="B114" s="130"/>
      <c r="C114" s="139"/>
      <c r="D114" s="18"/>
      <c r="E114" s="18"/>
      <c r="F114" s="18"/>
      <c r="G114" s="18"/>
      <c r="H114" s="18"/>
      <c r="I114" s="18"/>
      <c r="J114" s="18"/>
      <c r="K114" s="18"/>
      <c r="L114" s="18"/>
      <c r="M114" s="18"/>
      <c r="N114" s="18"/>
      <c r="O114" s="18"/>
      <c r="P114" s="18"/>
      <c r="Q114" s="18"/>
      <c r="R114" s="18"/>
      <c r="S114" s="18"/>
      <c r="T114" s="18"/>
      <c r="U114" s="18"/>
    </row>
    <row r="115" spans="1:21" ht="12.75" customHeight="1" x14ac:dyDescent="0.2">
      <c r="A115" s="130"/>
      <c r="B115" s="130"/>
      <c r="C115" s="139"/>
      <c r="D115" s="18"/>
      <c r="E115" s="18"/>
      <c r="F115" s="18"/>
      <c r="G115" s="18"/>
      <c r="H115" s="18"/>
      <c r="I115" s="18"/>
      <c r="J115" s="18"/>
      <c r="K115" s="18"/>
      <c r="L115" s="18"/>
      <c r="M115" s="18"/>
      <c r="N115" s="18"/>
      <c r="O115" s="18"/>
      <c r="P115" s="18"/>
      <c r="Q115" s="18"/>
      <c r="R115" s="18"/>
      <c r="S115" s="18"/>
      <c r="T115" s="18"/>
      <c r="U115" s="18"/>
    </row>
    <row r="116" spans="1:21" ht="12.75" customHeight="1" x14ac:dyDescent="0.2">
      <c r="A116" s="130"/>
      <c r="B116" s="130"/>
      <c r="C116" s="139"/>
      <c r="D116" s="18"/>
      <c r="E116" s="18"/>
      <c r="F116" s="18"/>
      <c r="G116" s="18"/>
      <c r="H116" s="18"/>
      <c r="I116" s="18"/>
      <c r="J116" s="18"/>
      <c r="K116" s="18"/>
      <c r="L116" s="18"/>
      <c r="M116" s="18"/>
      <c r="N116" s="18"/>
      <c r="O116" s="18"/>
      <c r="P116" s="18"/>
      <c r="Q116" s="18"/>
      <c r="R116" s="18"/>
      <c r="S116" s="18"/>
      <c r="T116" s="18"/>
      <c r="U116" s="18"/>
    </row>
    <row r="117" spans="1:21" ht="12.75" customHeight="1" x14ac:dyDescent="0.2">
      <c r="A117" s="130"/>
      <c r="B117" s="130"/>
      <c r="C117" s="139"/>
      <c r="D117" s="18"/>
      <c r="E117" s="18"/>
      <c r="F117" s="18"/>
      <c r="G117" s="18"/>
      <c r="H117" s="18"/>
      <c r="I117" s="18"/>
      <c r="J117" s="18"/>
      <c r="K117" s="18"/>
      <c r="L117" s="18"/>
      <c r="M117" s="18"/>
      <c r="N117" s="18"/>
      <c r="O117" s="18"/>
      <c r="P117" s="18"/>
      <c r="Q117" s="18"/>
      <c r="R117" s="18"/>
      <c r="S117" s="18"/>
      <c r="T117" s="18"/>
      <c r="U117" s="18"/>
    </row>
    <row r="118" spans="1:21" ht="12.75" customHeight="1" x14ac:dyDescent="0.2">
      <c r="A118" s="130"/>
      <c r="B118" s="130"/>
      <c r="C118" s="139"/>
      <c r="D118" s="18"/>
      <c r="E118" s="18"/>
      <c r="F118" s="18"/>
      <c r="G118" s="18"/>
      <c r="H118" s="18"/>
      <c r="I118" s="18"/>
      <c r="J118" s="18"/>
      <c r="K118" s="18"/>
      <c r="L118" s="18"/>
      <c r="M118" s="18"/>
      <c r="N118" s="18"/>
      <c r="O118" s="18"/>
      <c r="P118" s="18"/>
      <c r="Q118" s="18"/>
      <c r="R118" s="18"/>
      <c r="S118" s="18"/>
      <c r="T118" s="18"/>
      <c r="U118" s="18"/>
    </row>
    <row r="119" spans="1:21" ht="12.75" customHeight="1" x14ac:dyDescent="0.2">
      <c r="A119" s="130"/>
      <c r="B119" s="130"/>
      <c r="C119" s="139"/>
      <c r="D119" s="18"/>
      <c r="E119" s="18"/>
      <c r="F119" s="18"/>
      <c r="G119" s="18"/>
      <c r="H119" s="18"/>
      <c r="I119" s="18"/>
      <c r="J119" s="18"/>
      <c r="K119" s="18"/>
      <c r="L119" s="18"/>
      <c r="M119" s="18"/>
      <c r="N119" s="18"/>
      <c r="O119" s="18"/>
      <c r="P119" s="18"/>
      <c r="Q119" s="18"/>
      <c r="R119" s="18"/>
      <c r="S119" s="18"/>
      <c r="T119" s="18"/>
      <c r="U119" s="18"/>
    </row>
    <row r="120" spans="1:21" ht="12.75" customHeight="1" x14ac:dyDescent="0.2">
      <c r="A120" s="130"/>
      <c r="B120" s="130"/>
      <c r="C120" s="139"/>
      <c r="D120" s="18"/>
      <c r="E120" s="18"/>
      <c r="F120" s="18"/>
      <c r="G120" s="18"/>
      <c r="H120" s="18"/>
      <c r="I120" s="18"/>
      <c r="J120" s="18"/>
      <c r="K120" s="18"/>
      <c r="L120" s="18"/>
      <c r="M120" s="18"/>
      <c r="N120" s="18"/>
      <c r="O120" s="18"/>
      <c r="P120" s="18"/>
      <c r="Q120" s="18"/>
      <c r="R120" s="18"/>
      <c r="S120" s="18"/>
      <c r="T120" s="18"/>
      <c r="U120" s="18"/>
    </row>
    <row r="121" spans="1:21" ht="12.75" customHeight="1" x14ac:dyDescent="0.2">
      <c r="A121" s="130"/>
      <c r="B121" s="130"/>
      <c r="C121" s="139"/>
      <c r="D121" s="18"/>
      <c r="E121" s="18"/>
      <c r="F121" s="18"/>
      <c r="G121" s="18"/>
      <c r="H121" s="18"/>
      <c r="I121" s="18"/>
      <c r="J121" s="18"/>
      <c r="K121" s="18"/>
      <c r="L121" s="18"/>
      <c r="M121" s="18"/>
      <c r="N121" s="18"/>
      <c r="O121" s="18"/>
      <c r="P121" s="18"/>
      <c r="Q121" s="18"/>
      <c r="R121" s="18"/>
      <c r="S121" s="18"/>
      <c r="T121" s="18"/>
      <c r="U121" s="18"/>
    </row>
    <row r="122" spans="1:21" ht="12.75" customHeight="1" x14ac:dyDescent="0.2">
      <c r="A122" s="130"/>
      <c r="B122" s="130"/>
      <c r="C122" s="139"/>
      <c r="D122" s="18"/>
      <c r="E122" s="18"/>
      <c r="F122" s="18"/>
      <c r="G122" s="18"/>
      <c r="H122" s="18"/>
      <c r="I122" s="18"/>
      <c r="J122" s="18"/>
      <c r="K122" s="18"/>
      <c r="L122" s="18"/>
      <c r="M122" s="18"/>
      <c r="N122" s="18"/>
      <c r="O122" s="18"/>
      <c r="P122" s="18"/>
      <c r="Q122" s="18"/>
      <c r="R122" s="18"/>
      <c r="S122" s="18"/>
      <c r="T122" s="18"/>
      <c r="U122" s="18"/>
    </row>
    <row r="123" spans="1:21" ht="12.75" customHeight="1" x14ac:dyDescent="0.2">
      <c r="A123" s="130"/>
      <c r="B123" s="130"/>
      <c r="C123" s="139"/>
      <c r="D123" s="18"/>
      <c r="E123" s="18"/>
      <c r="F123" s="18"/>
      <c r="G123" s="18"/>
      <c r="H123" s="18"/>
      <c r="I123" s="18"/>
      <c r="J123" s="18"/>
      <c r="K123" s="18"/>
      <c r="L123" s="18"/>
      <c r="M123" s="18"/>
      <c r="N123" s="18"/>
      <c r="O123" s="18"/>
      <c r="P123" s="18"/>
      <c r="Q123" s="18"/>
      <c r="R123" s="18"/>
      <c r="S123" s="18"/>
      <c r="T123" s="18"/>
      <c r="U123" s="18"/>
    </row>
    <row r="124" spans="1:21" ht="12.75" customHeight="1" x14ac:dyDescent="0.2">
      <c r="A124" s="130"/>
      <c r="B124" s="130"/>
      <c r="C124" s="139"/>
      <c r="D124" s="18"/>
      <c r="E124" s="18"/>
      <c r="F124" s="18"/>
      <c r="G124" s="18"/>
      <c r="H124" s="18"/>
      <c r="I124" s="18"/>
      <c r="J124" s="18"/>
      <c r="K124" s="18"/>
      <c r="L124" s="18"/>
      <c r="M124" s="18"/>
      <c r="N124" s="18"/>
      <c r="O124" s="18"/>
      <c r="P124" s="18"/>
      <c r="Q124" s="18"/>
      <c r="R124" s="18"/>
      <c r="S124" s="18"/>
      <c r="T124" s="18"/>
      <c r="U124" s="18"/>
    </row>
    <row r="125" spans="1:21" ht="12.75" customHeight="1" x14ac:dyDescent="0.2">
      <c r="A125" s="130"/>
      <c r="B125" s="130"/>
      <c r="C125" s="139"/>
      <c r="D125" s="18"/>
      <c r="E125" s="18"/>
      <c r="F125" s="18"/>
      <c r="G125" s="18"/>
      <c r="H125" s="18"/>
      <c r="I125" s="18"/>
      <c r="J125" s="18"/>
      <c r="K125" s="18"/>
      <c r="L125" s="18"/>
      <c r="M125" s="18"/>
      <c r="N125" s="18"/>
      <c r="O125" s="18"/>
      <c r="P125" s="18"/>
      <c r="Q125" s="18"/>
      <c r="R125" s="18"/>
      <c r="S125" s="18"/>
      <c r="T125" s="18"/>
      <c r="U125" s="18"/>
    </row>
    <row r="126" spans="1:21" ht="12.75" customHeight="1" x14ac:dyDescent="0.2">
      <c r="A126" s="130"/>
      <c r="B126" s="130"/>
      <c r="C126" s="139"/>
      <c r="D126" s="18"/>
      <c r="E126" s="18"/>
      <c r="F126" s="18"/>
      <c r="G126" s="18"/>
      <c r="H126" s="18"/>
      <c r="I126" s="18"/>
      <c r="J126" s="18"/>
      <c r="K126" s="18"/>
      <c r="L126" s="18"/>
      <c r="M126" s="18"/>
      <c r="N126" s="18"/>
      <c r="O126" s="18"/>
      <c r="P126" s="18"/>
      <c r="Q126" s="18"/>
      <c r="R126" s="18"/>
      <c r="S126" s="18"/>
      <c r="T126" s="18"/>
      <c r="U126" s="18"/>
    </row>
    <row r="127" spans="1:21" ht="12.75" customHeight="1" x14ac:dyDescent="0.2">
      <c r="A127" s="130"/>
      <c r="B127" s="130"/>
      <c r="C127" s="139"/>
      <c r="D127" s="18"/>
      <c r="E127" s="18"/>
      <c r="F127" s="18"/>
      <c r="G127" s="18"/>
      <c r="H127" s="18"/>
      <c r="I127" s="18"/>
      <c r="J127" s="18"/>
      <c r="K127" s="18"/>
      <c r="L127" s="18"/>
      <c r="M127" s="18"/>
      <c r="N127" s="18"/>
      <c r="O127" s="18"/>
      <c r="P127" s="18"/>
      <c r="Q127" s="18"/>
      <c r="R127" s="18"/>
      <c r="S127" s="18"/>
      <c r="T127" s="18"/>
      <c r="U127" s="18"/>
    </row>
    <row r="128" spans="1:21" ht="12.75" customHeight="1" x14ac:dyDescent="0.2">
      <c r="A128" s="130"/>
      <c r="B128" s="130"/>
      <c r="C128" s="139"/>
      <c r="D128" s="18"/>
      <c r="E128" s="18"/>
      <c r="F128" s="18"/>
      <c r="G128" s="18"/>
      <c r="H128" s="18"/>
      <c r="I128" s="18"/>
      <c r="J128" s="18"/>
      <c r="K128" s="18"/>
      <c r="L128" s="18"/>
      <c r="M128" s="18"/>
      <c r="N128" s="18"/>
      <c r="O128" s="18"/>
      <c r="P128" s="18"/>
      <c r="Q128" s="18"/>
      <c r="R128" s="18"/>
      <c r="S128" s="18"/>
      <c r="T128" s="18"/>
      <c r="U128" s="18"/>
    </row>
    <row r="129" spans="1:21" ht="12.75" customHeight="1" x14ac:dyDescent="0.2">
      <c r="A129" s="130"/>
      <c r="B129" s="130"/>
      <c r="C129" s="139"/>
      <c r="D129" s="18"/>
      <c r="E129" s="18"/>
      <c r="F129" s="18"/>
      <c r="G129" s="18"/>
      <c r="H129" s="18"/>
      <c r="I129" s="18"/>
      <c r="J129" s="18"/>
      <c r="K129" s="18"/>
      <c r="L129" s="18"/>
      <c r="M129" s="18"/>
      <c r="N129" s="18"/>
      <c r="O129" s="18"/>
      <c r="P129" s="18"/>
      <c r="Q129" s="18"/>
      <c r="R129" s="18"/>
      <c r="S129" s="18"/>
      <c r="T129" s="18"/>
      <c r="U129" s="18"/>
    </row>
    <row r="130" spans="1:21" ht="12.75" customHeight="1" x14ac:dyDescent="0.2">
      <c r="A130" s="130"/>
      <c r="B130" s="130"/>
      <c r="C130" s="139"/>
      <c r="D130" s="18"/>
      <c r="E130" s="18"/>
      <c r="F130" s="18"/>
      <c r="G130" s="18"/>
      <c r="H130" s="18"/>
      <c r="I130" s="18"/>
      <c r="J130" s="18"/>
      <c r="K130" s="18"/>
      <c r="L130" s="18"/>
      <c r="M130" s="18"/>
      <c r="N130" s="18"/>
      <c r="O130" s="18"/>
      <c r="P130" s="18"/>
      <c r="Q130" s="18"/>
      <c r="R130" s="18"/>
      <c r="S130" s="18"/>
      <c r="T130" s="18"/>
      <c r="U130" s="18"/>
    </row>
    <row r="131" spans="1:21" ht="12.75" customHeight="1" x14ac:dyDescent="0.2">
      <c r="A131" s="130"/>
      <c r="B131" s="130"/>
      <c r="C131" s="139"/>
      <c r="D131" s="18"/>
      <c r="E131" s="18"/>
      <c r="F131" s="18"/>
      <c r="G131" s="18"/>
      <c r="H131" s="18"/>
      <c r="I131" s="18"/>
      <c r="J131" s="18"/>
      <c r="K131" s="18"/>
      <c r="L131" s="18"/>
      <c r="M131" s="18"/>
      <c r="N131" s="18"/>
      <c r="O131" s="18"/>
      <c r="P131" s="18"/>
      <c r="Q131" s="18"/>
      <c r="R131" s="18"/>
      <c r="S131" s="18"/>
      <c r="T131" s="18"/>
      <c r="U131" s="18"/>
    </row>
    <row r="132" spans="1:21" ht="12.75" customHeight="1" x14ac:dyDescent="0.2">
      <c r="A132" s="130"/>
      <c r="B132" s="130"/>
      <c r="C132" s="139"/>
      <c r="D132" s="18"/>
      <c r="E132" s="18"/>
      <c r="F132" s="18"/>
      <c r="G132" s="18"/>
      <c r="H132" s="18"/>
      <c r="I132" s="18"/>
      <c r="J132" s="18"/>
      <c r="K132" s="18"/>
      <c r="L132" s="18"/>
      <c r="M132" s="18"/>
      <c r="N132" s="18"/>
      <c r="O132" s="18"/>
      <c r="P132" s="18"/>
      <c r="Q132" s="18"/>
      <c r="R132" s="18"/>
      <c r="S132" s="18"/>
      <c r="T132" s="18"/>
      <c r="U132" s="18"/>
    </row>
    <row r="133" spans="1:21" ht="12.75" customHeight="1" x14ac:dyDescent="0.2">
      <c r="A133" s="130"/>
      <c r="B133" s="130"/>
      <c r="C133" s="139"/>
      <c r="D133" s="18"/>
      <c r="E133" s="18"/>
      <c r="F133" s="18"/>
      <c r="G133" s="18"/>
      <c r="H133" s="18"/>
      <c r="I133" s="18"/>
      <c r="J133" s="18"/>
      <c r="K133" s="18"/>
      <c r="L133" s="18"/>
      <c r="M133" s="18"/>
      <c r="N133" s="18"/>
      <c r="O133" s="18"/>
      <c r="P133" s="18"/>
      <c r="Q133" s="18"/>
      <c r="R133" s="18"/>
      <c r="S133" s="18"/>
      <c r="T133" s="18"/>
      <c r="U133" s="18"/>
    </row>
    <row r="134" spans="1:21" ht="12.75" customHeight="1" x14ac:dyDescent="0.2">
      <c r="A134" s="130"/>
      <c r="B134" s="130"/>
      <c r="C134" s="139"/>
      <c r="D134" s="18"/>
      <c r="E134" s="18"/>
      <c r="F134" s="18"/>
      <c r="G134" s="18"/>
      <c r="H134" s="18"/>
      <c r="I134" s="18"/>
      <c r="J134" s="18"/>
      <c r="K134" s="18"/>
      <c r="L134" s="18"/>
      <c r="M134" s="18"/>
      <c r="N134" s="18"/>
      <c r="O134" s="18"/>
      <c r="P134" s="18"/>
      <c r="Q134" s="18"/>
      <c r="R134" s="18"/>
      <c r="S134" s="18"/>
      <c r="T134" s="18"/>
      <c r="U134" s="18"/>
    </row>
    <row r="135" spans="1:21" ht="12.75" customHeight="1" x14ac:dyDescent="0.2">
      <c r="A135" s="130"/>
      <c r="B135" s="130"/>
      <c r="C135" s="139"/>
      <c r="D135" s="18"/>
      <c r="E135" s="18"/>
      <c r="F135" s="18"/>
      <c r="G135" s="18"/>
      <c r="H135" s="18"/>
      <c r="I135" s="18"/>
      <c r="J135" s="18"/>
      <c r="K135" s="18"/>
      <c r="L135" s="18"/>
      <c r="M135" s="18"/>
      <c r="N135" s="18"/>
      <c r="O135" s="18"/>
      <c r="P135" s="18"/>
      <c r="Q135" s="18"/>
      <c r="R135" s="18"/>
      <c r="S135" s="18"/>
      <c r="T135" s="18"/>
      <c r="U135" s="18"/>
    </row>
    <row r="136" spans="1:21" ht="12.75" customHeight="1" x14ac:dyDescent="0.2">
      <c r="A136" s="130"/>
      <c r="B136" s="130"/>
      <c r="C136" s="139"/>
      <c r="D136" s="18"/>
      <c r="E136" s="18"/>
      <c r="F136" s="18"/>
      <c r="G136" s="18"/>
      <c r="H136" s="18"/>
      <c r="I136" s="18"/>
      <c r="J136" s="18"/>
      <c r="K136" s="18"/>
      <c r="L136" s="18"/>
      <c r="M136" s="18"/>
      <c r="N136" s="18"/>
      <c r="O136" s="18"/>
      <c r="P136" s="18"/>
      <c r="Q136" s="18"/>
      <c r="R136" s="18"/>
      <c r="S136" s="18"/>
      <c r="T136" s="18"/>
      <c r="U136" s="18"/>
    </row>
    <row r="137" spans="1:21" ht="12.75" customHeight="1" x14ac:dyDescent="0.2">
      <c r="A137" s="130"/>
      <c r="B137" s="130"/>
      <c r="C137" s="139"/>
      <c r="D137" s="18"/>
      <c r="E137" s="18"/>
      <c r="F137" s="18"/>
      <c r="G137" s="18"/>
      <c r="H137" s="18"/>
      <c r="I137" s="18"/>
      <c r="J137" s="18"/>
      <c r="K137" s="18"/>
      <c r="L137" s="18"/>
      <c r="M137" s="18"/>
      <c r="N137" s="18"/>
      <c r="O137" s="18"/>
      <c r="P137" s="18"/>
      <c r="Q137" s="18"/>
      <c r="R137" s="18"/>
      <c r="S137" s="18"/>
      <c r="T137" s="18"/>
      <c r="U137" s="18"/>
    </row>
    <row r="138" spans="1:21" ht="12.75" customHeight="1" x14ac:dyDescent="0.2">
      <c r="A138" s="130"/>
      <c r="B138" s="130"/>
      <c r="C138" s="139"/>
      <c r="D138" s="18"/>
      <c r="E138" s="18"/>
      <c r="F138" s="18"/>
      <c r="G138" s="18"/>
      <c r="H138" s="18"/>
      <c r="I138" s="18"/>
      <c r="J138" s="18"/>
      <c r="K138" s="18"/>
      <c r="L138" s="18"/>
      <c r="M138" s="18"/>
      <c r="N138" s="18"/>
      <c r="O138" s="18"/>
      <c r="P138" s="18"/>
      <c r="Q138" s="18"/>
      <c r="R138" s="18"/>
      <c r="S138" s="18"/>
      <c r="T138" s="18"/>
      <c r="U138" s="18"/>
    </row>
    <row r="139" spans="1:21" ht="12.75" customHeight="1" x14ac:dyDescent="0.2">
      <c r="A139" s="130"/>
      <c r="B139" s="130"/>
      <c r="C139" s="139"/>
      <c r="D139" s="18"/>
      <c r="E139" s="18"/>
      <c r="F139" s="18"/>
      <c r="G139" s="18"/>
      <c r="H139" s="18"/>
      <c r="I139" s="18"/>
      <c r="J139" s="18"/>
      <c r="K139" s="18"/>
      <c r="L139" s="18"/>
      <c r="M139" s="18"/>
      <c r="N139" s="18"/>
      <c r="O139" s="18"/>
      <c r="P139" s="18"/>
      <c r="Q139" s="18"/>
      <c r="R139" s="18"/>
      <c r="S139" s="18"/>
      <c r="T139" s="18"/>
      <c r="U139" s="18"/>
    </row>
    <row r="140" spans="1:21" ht="12.75" customHeight="1" x14ac:dyDescent="0.2">
      <c r="A140" s="130"/>
      <c r="B140" s="130"/>
      <c r="C140" s="139"/>
      <c r="D140" s="18"/>
      <c r="E140" s="18"/>
      <c r="F140" s="18"/>
      <c r="G140" s="18"/>
      <c r="H140" s="18"/>
      <c r="I140" s="18"/>
      <c r="J140" s="18"/>
      <c r="K140" s="18"/>
      <c r="L140" s="18"/>
      <c r="M140" s="18"/>
      <c r="N140" s="18"/>
      <c r="O140" s="18"/>
      <c r="P140" s="18"/>
      <c r="Q140" s="18"/>
      <c r="R140" s="18"/>
      <c r="S140" s="18"/>
      <c r="T140" s="18"/>
      <c r="U140" s="18"/>
    </row>
    <row r="141" spans="1:21" ht="12.75" customHeight="1" x14ac:dyDescent="0.2">
      <c r="A141" s="130"/>
      <c r="B141" s="130"/>
      <c r="C141" s="139"/>
      <c r="D141" s="18"/>
      <c r="E141" s="18"/>
      <c r="F141" s="18"/>
      <c r="G141" s="18"/>
      <c r="H141" s="18"/>
      <c r="I141" s="18"/>
      <c r="J141" s="18"/>
      <c r="K141" s="18"/>
      <c r="L141" s="18"/>
      <c r="M141" s="18"/>
      <c r="N141" s="18"/>
      <c r="O141" s="18"/>
      <c r="P141" s="18"/>
      <c r="Q141" s="18"/>
      <c r="R141" s="18"/>
      <c r="S141" s="18"/>
      <c r="T141" s="18"/>
      <c r="U141" s="18"/>
    </row>
    <row r="142" spans="1:21" ht="12.75" customHeight="1" x14ac:dyDescent="0.2">
      <c r="A142" s="130"/>
      <c r="B142" s="130"/>
      <c r="C142" s="139"/>
      <c r="D142" s="18"/>
      <c r="E142" s="18"/>
      <c r="F142" s="18"/>
      <c r="G142" s="18"/>
      <c r="H142" s="18"/>
      <c r="I142" s="18"/>
      <c r="J142" s="18"/>
      <c r="K142" s="18"/>
      <c r="L142" s="18"/>
      <c r="M142" s="18"/>
      <c r="N142" s="18"/>
      <c r="O142" s="18"/>
      <c r="P142" s="18"/>
      <c r="Q142" s="18"/>
      <c r="R142" s="18"/>
      <c r="S142" s="18"/>
      <c r="T142" s="18"/>
      <c r="U142" s="18"/>
    </row>
    <row r="143" spans="1:21" ht="12.75" customHeight="1" x14ac:dyDescent="0.2">
      <c r="A143" s="130"/>
      <c r="B143" s="130"/>
      <c r="C143" s="139"/>
      <c r="D143" s="18"/>
      <c r="E143" s="18"/>
      <c r="F143" s="18"/>
      <c r="G143" s="18"/>
      <c r="H143" s="18"/>
      <c r="I143" s="18"/>
      <c r="J143" s="18"/>
      <c r="K143" s="18"/>
      <c r="L143" s="18"/>
      <c r="M143" s="18"/>
      <c r="N143" s="18"/>
      <c r="O143" s="18"/>
      <c r="P143" s="18"/>
      <c r="Q143" s="18"/>
      <c r="R143" s="18"/>
      <c r="S143" s="18"/>
      <c r="T143" s="18"/>
      <c r="U143" s="18"/>
    </row>
    <row r="144" spans="1:21" ht="12.75" customHeight="1" x14ac:dyDescent="0.2">
      <c r="A144" s="130"/>
      <c r="B144" s="130"/>
      <c r="C144" s="139"/>
      <c r="D144" s="18"/>
      <c r="E144" s="18"/>
      <c r="F144" s="18"/>
      <c r="G144" s="18"/>
      <c r="H144" s="18"/>
      <c r="I144" s="18"/>
      <c r="J144" s="18"/>
      <c r="K144" s="18"/>
      <c r="L144" s="18"/>
      <c r="M144" s="18"/>
      <c r="N144" s="18"/>
      <c r="O144" s="18"/>
      <c r="P144" s="18"/>
      <c r="Q144" s="18"/>
      <c r="R144" s="18"/>
      <c r="S144" s="18"/>
      <c r="T144" s="18"/>
      <c r="U144" s="18"/>
    </row>
    <row r="145" spans="1:21" ht="12.75" customHeight="1" x14ac:dyDescent="0.2">
      <c r="A145" s="130"/>
      <c r="B145" s="130"/>
      <c r="C145" s="139"/>
      <c r="D145" s="18"/>
      <c r="E145" s="18"/>
      <c r="F145" s="18"/>
      <c r="G145" s="18"/>
      <c r="H145" s="18"/>
      <c r="I145" s="18"/>
      <c r="J145" s="18"/>
      <c r="K145" s="18"/>
      <c r="L145" s="18"/>
      <c r="M145" s="18"/>
      <c r="N145" s="18"/>
      <c r="O145" s="18"/>
      <c r="P145" s="18"/>
      <c r="Q145" s="18"/>
      <c r="R145" s="18"/>
      <c r="S145" s="18"/>
      <c r="T145" s="18"/>
      <c r="U145" s="18"/>
    </row>
    <row r="146" spans="1:21" ht="12.75" customHeight="1" x14ac:dyDescent="0.2">
      <c r="A146" s="130"/>
      <c r="B146" s="130"/>
      <c r="C146" s="139"/>
      <c r="D146" s="18"/>
      <c r="E146" s="18"/>
      <c r="F146" s="18"/>
      <c r="G146" s="18"/>
      <c r="H146" s="18"/>
      <c r="I146" s="18"/>
      <c r="J146" s="18"/>
      <c r="K146" s="18"/>
      <c r="L146" s="18"/>
      <c r="M146" s="18"/>
      <c r="N146" s="18"/>
      <c r="O146" s="18"/>
      <c r="P146" s="18"/>
      <c r="Q146" s="18"/>
      <c r="R146" s="18"/>
      <c r="S146" s="18"/>
      <c r="T146" s="18"/>
      <c r="U146" s="18"/>
    </row>
    <row r="147" spans="1:21" ht="12.75" customHeight="1" x14ac:dyDescent="0.2">
      <c r="A147" s="130"/>
      <c r="B147" s="130"/>
      <c r="C147" s="139"/>
      <c r="D147" s="18"/>
      <c r="E147" s="18"/>
      <c r="F147" s="18"/>
      <c r="G147" s="18"/>
      <c r="H147" s="18"/>
      <c r="I147" s="18"/>
      <c r="J147" s="18"/>
      <c r="K147" s="18"/>
      <c r="L147" s="18"/>
      <c r="M147" s="18"/>
      <c r="N147" s="18"/>
      <c r="O147" s="18"/>
      <c r="P147" s="18"/>
      <c r="Q147" s="18"/>
      <c r="R147" s="18"/>
      <c r="S147" s="18"/>
      <c r="T147" s="18"/>
      <c r="U147" s="18"/>
    </row>
    <row r="148" spans="1:21" ht="12.75" customHeight="1" x14ac:dyDescent="0.2">
      <c r="A148" s="130"/>
      <c r="B148" s="130"/>
      <c r="C148" s="139"/>
      <c r="D148" s="18"/>
      <c r="E148" s="18"/>
      <c r="F148" s="18"/>
      <c r="G148" s="18"/>
      <c r="H148" s="18"/>
      <c r="I148" s="18"/>
      <c r="J148" s="18"/>
      <c r="K148" s="18"/>
      <c r="L148" s="18"/>
      <c r="M148" s="18"/>
      <c r="N148" s="18"/>
      <c r="O148" s="18"/>
      <c r="P148" s="18"/>
      <c r="Q148" s="18"/>
      <c r="R148" s="18"/>
      <c r="S148" s="18"/>
      <c r="T148" s="18"/>
      <c r="U148" s="18"/>
    </row>
    <row r="149" spans="1:21" ht="12.75" customHeight="1" x14ac:dyDescent="0.2">
      <c r="A149" s="130"/>
      <c r="B149" s="130"/>
      <c r="C149" s="139"/>
      <c r="D149" s="18"/>
      <c r="E149" s="18"/>
      <c r="F149" s="18"/>
      <c r="G149" s="18"/>
      <c r="H149" s="18"/>
      <c r="I149" s="18"/>
      <c r="J149" s="18"/>
      <c r="K149" s="18"/>
      <c r="L149" s="18"/>
      <c r="M149" s="18"/>
      <c r="N149" s="18"/>
      <c r="O149" s="18"/>
      <c r="P149" s="18"/>
      <c r="Q149" s="18"/>
      <c r="R149" s="18"/>
      <c r="S149" s="18"/>
      <c r="T149" s="18"/>
      <c r="U149" s="18"/>
    </row>
    <row r="150" spans="1:21" ht="12.75" customHeight="1" x14ac:dyDescent="0.2">
      <c r="A150" s="130"/>
      <c r="B150" s="130"/>
      <c r="C150" s="139"/>
      <c r="D150" s="18"/>
      <c r="E150" s="18"/>
      <c r="F150" s="18"/>
      <c r="G150" s="18"/>
      <c r="H150" s="18"/>
      <c r="I150" s="18"/>
      <c r="J150" s="18"/>
      <c r="K150" s="18"/>
      <c r="L150" s="18"/>
      <c r="M150" s="18"/>
      <c r="N150" s="18"/>
      <c r="O150" s="18"/>
      <c r="P150" s="18"/>
      <c r="Q150" s="18"/>
      <c r="R150" s="18"/>
      <c r="S150" s="18"/>
      <c r="T150" s="18"/>
      <c r="U150" s="18"/>
    </row>
    <row r="151" spans="1:21" ht="12.75" customHeight="1" x14ac:dyDescent="0.2">
      <c r="A151" s="130"/>
      <c r="B151" s="130"/>
      <c r="C151" s="139"/>
      <c r="D151" s="18"/>
      <c r="E151" s="18"/>
      <c r="F151" s="18"/>
      <c r="G151" s="18"/>
      <c r="H151" s="18"/>
      <c r="I151" s="18"/>
      <c r="J151" s="18"/>
      <c r="K151" s="18"/>
      <c r="L151" s="18"/>
      <c r="M151" s="18"/>
      <c r="N151" s="18"/>
      <c r="O151" s="18"/>
      <c r="P151" s="18"/>
      <c r="Q151" s="18"/>
      <c r="R151" s="18"/>
      <c r="S151" s="18"/>
      <c r="T151" s="18"/>
      <c r="U151" s="18"/>
    </row>
    <row r="152" spans="1:21" ht="12.75" customHeight="1" x14ac:dyDescent="0.2">
      <c r="A152" s="130"/>
      <c r="B152" s="130"/>
      <c r="C152" s="139"/>
      <c r="D152" s="18"/>
      <c r="E152" s="18"/>
      <c r="F152" s="18"/>
      <c r="G152" s="18"/>
      <c r="H152" s="18"/>
      <c r="I152" s="18"/>
      <c r="J152" s="18"/>
      <c r="K152" s="18"/>
      <c r="L152" s="18"/>
      <c r="M152" s="18"/>
      <c r="N152" s="18"/>
      <c r="O152" s="18"/>
      <c r="P152" s="18"/>
      <c r="Q152" s="18"/>
      <c r="R152" s="18"/>
      <c r="S152" s="18"/>
      <c r="T152" s="18"/>
      <c r="U152" s="18"/>
    </row>
    <row r="153" spans="1:21" ht="12.75" customHeight="1" x14ac:dyDescent="0.2">
      <c r="A153" s="130"/>
      <c r="B153" s="130"/>
      <c r="C153" s="139"/>
      <c r="D153" s="18"/>
      <c r="E153" s="18"/>
      <c r="F153" s="18"/>
      <c r="G153" s="18"/>
      <c r="H153" s="18"/>
      <c r="I153" s="18"/>
      <c r="J153" s="18"/>
      <c r="K153" s="18"/>
      <c r="L153" s="18"/>
      <c r="M153" s="18"/>
      <c r="N153" s="18"/>
      <c r="O153" s="18"/>
      <c r="P153" s="18"/>
      <c r="Q153" s="18"/>
      <c r="R153" s="18"/>
      <c r="S153" s="18"/>
      <c r="T153" s="18"/>
      <c r="U153" s="18"/>
    </row>
    <row r="154" spans="1:21" ht="12.75" customHeight="1" x14ac:dyDescent="0.2">
      <c r="A154" s="130"/>
      <c r="B154" s="130"/>
      <c r="C154" s="139"/>
      <c r="D154" s="18"/>
      <c r="E154" s="18"/>
      <c r="F154" s="18"/>
      <c r="G154" s="18"/>
      <c r="H154" s="18"/>
      <c r="I154" s="18"/>
      <c r="J154" s="18"/>
      <c r="K154" s="18"/>
      <c r="L154" s="18"/>
      <c r="M154" s="18"/>
      <c r="N154" s="18"/>
      <c r="O154" s="18"/>
      <c r="P154" s="18"/>
      <c r="Q154" s="18"/>
      <c r="R154" s="18"/>
      <c r="S154" s="18"/>
      <c r="T154" s="18"/>
      <c r="U154" s="18"/>
    </row>
    <row r="155" spans="1:21" ht="12.75" customHeight="1" x14ac:dyDescent="0.2">
      <c r="A155" s="130"/>
      <c r="B155" s="130"/>
      <c r="C155" s="139"/>
      <c r="D155" s="18"/>
      <c r="E155" s="18"/>
      <c r="F155" s="18"/>
      <c r="G155" s="18"/>
      <c r="H155" s="18"/>
      <c r="I155" s="18"/>
      <c r="J155" s="18"/>
      <c r="K155" s="18"/>
      <c r="L155" s="18"/>
      <c r="M155" s="18"/>
      <c r="N155" s="18"/>
      <c r="O155" s="18"/>
      <c r="P155" s="18"/>
      <c r="Q155" s="18"/>
      <c r="R155" s="18"/>
      <c r="S155" s="18"/>
      <c r="T155" s="18"/>
      <c r="U155" s="18"/>
    </row>
    <row r="156" spans="1:21" ht="12.75" customHeight="1" x14ac:dyDescent="0.2">
      <c r="A156" s="130"/>
      <c r="B156" s="130"/>
      <c r="C156" s="139"/>
      <c r="D156" s="18"/>
      <c r="E156" s="18"/>
      <c r="F156" s="18"/>
      <c r="G156" s="18"/>
      <c r="H156" s="18"/>
      <c r="I156" s="18"/>
      <c r="J156" s="18"/>
      <c r="K156" s="18"/>
      <c r="L156" s="18"/>
      <c r="M156" s="18"/>
      <c r="N156" s="18"/>
      <c r="O156" s="18"/>
      <c r="P156" s="18"/>
      <c r="Q156" s="18"/>
      <c r="R156" s="18"/>
      <c r="S156" s="18"/>
      <c r="T156" s="18"/>
      <c r="U156" s="18"/>
    </row>
    <row r="157" spans="1:21" ht="12.75" customHeight="1" x14ac:dyDescent="0.2">
      <c r="A157" s="130"/>
      <c r="B157" s="130"/>
      <c r="C157" s="139"/>
      <c r="D157" s="18"/>
      <c r="E157" s="18"/>
      <c r="F157" s="18"/>
      <c r="G157" s="18"/>
      <c r="H157" s="18"/>
      <c r="I157" s="18"/>
      <c r="J157" s="18"/>
      <c r="K157" s="18"/>
      <c r="L157" s="18"/>
      <c r="M157" s="18"/>
      <c r="N157" s="18"/>
      <c r="O157" s="18"/>
      <c r="P157" s="18"/>
      <c r="Q157" s="18"/>
      <c r="R157" s="18"/>
      <c r="S157" s="18"/>
      <c r="T157" s="18"/>
      <c r="U157" s="18"/>
    </row>
    <row r="158" spans="1:21" ht="12.75" customHeight="1" x14ac:dyDescent="0.2">
      <c r="A158" s="130"/>
      <c r="B158" s="130"/>
      <c r="C158" s="139"/>
      <c r="D158" s="18"/>
      <c r="E158" s="18"/>
      <c r="F158" s="18"/>
      <c r="G158" s="18"/>
      <c r="H158" s="18"/>
      <c r="I158" s="18"/>
      <c r="J158" s="18"/>
      <c r="K158" s="18"/>
      <c r="L158" s="18"/>
      <c r="M158" s="18"/>
      <c r="N158" s="18"/>
      <c r="O158" s="18"/>
      <c r="P158" s="18"/>
      <c r="Q158" s="18"/>
      <c r="R158" s="18"/>
      <c r="S158" s="18"/>
      <c r="T158" s="18"/>
      <c r="U158" s="18"/>
    </row>
    <row r="159" spans="1:21" ht="12.75" customHeight="1" x14ac:dyDescent="0.2">
      <c r="A159" s="130"/>
      <c r="B159" s="130"/>
      <c r="C159" s="139"/>
      <c r="D159" s="18"/>
      <c r="E159" s="18"/>
      <c r="F159" s="18"/>
      <c r="G159" s="18"/>
      <c r="H159" s="18"/>
      <c r="I159" s="18"/>
      <c r="J159" s="18"/>
      <c r="K159" s="18"/>
      <c r="L159" s="18"/>
      <c r="M159" s="18"/>
      <c r="N159" s="18"/>
      <c r="O159" s="18"/>
      <c r="P159" s="18"/>
      <c r="Q159" s="18"/>
      <c r="R159" s="18"/>
      <c r="S159" s="18"/>
      <c r="T159" s="18"/>
      <c r="U159" s="18"/>
    </row>
    <row r="160" spans="1:21" ht="12.75" customHeight="1" x14ac:dyDescent="0.2">
      <c r="A160" s="130"/>
      <c r="B160" s="130"/>
      <c r="C160" s="139"/>
      <c r="D160" s="18"/>
      <c r="E160" s="18"/>
      <c r="F160" s="18"/>
      <c r="G160" s="18"/>
      <c r="H160" s="18"/>
      <c r="I160" s="18"/>
      <c r="J160" s="18"/>
      <c r="K160" s="18"/>
      <c r="L160" s="18"/>
      <c r="M160" s="18"/>
      <c r="N160" s="18"/>
      <c r="O160" s="18"/>
      <c r="P160" s="18"/>
      <c r="Q160" s="18"/>
      <c r="R160" s="18"/>
      <c r="S160" s="18"/>
      <c r="T160" s="18"/>
      <c r="U160" s="18"/>
    </row>
    <row r="161" spans="1:21" ht="12.75" customHeight="1" x14ac:dyDescent="0.2">
      <c r="A161" s="130"/>
      <c r="B161" s="130"/>
      <c r="C161" s="139"/>
      <c r="D161" s="18"/>
      <c r="E161" s="18"/>
      <c r="F161" s="18"/>
      <c r="G161" s="18"/>
      <c r="H161" s="18"/>
      <c r="I161" s="18"/>
      <c r="J161" s="18"/>
      <c r="K161" s="18"/>
      <c r="L161" s="18"/>
      <c r="M161" s="18"/>
      <c r="N161" s="18"/>
      <c r="O161" s="18"/>
      <c r="P161" s="18"/>
      <c r="Q161" s="18"/>
      <c r="R161" s="18"/>
      <c r="S161" s="18"/>
      <c r="T161" s="18"/>
      <c r="U161" s="18"/>
    </row>
    <row r="162" spans="1:21" ht="12.75" customHeight="1" x14ac:dyDescent="0.2">
      <c r="A162" s="130"/>
      <c r="B162" s="130"/>
      <c r="C162" s="139"/>
      <c r="D162" s="18"/>
      <c r="E162" s="18"/>
      <c r="F162" s="18"/>
      <c r="G162" s="18"/>
      <c r="H162" s="18"/>
      <c r="I162" s="18"/>
      <c r="J162" s="18"/>
      <c r="K162" s="18"/>
      <c r="L162" s="18"/>
      <c r="M162" s="18"/>
      <c r="N162" s="18"/>
      <c r="O162" s="18"/>
      <c r="P162" s="18"/>
      <c r="Q162" s="18"/>
      <c r="R162" s="18"/>
      <c r="S162" s="18"/>
      <c r="T162" s="18"/>
      <c r="U162" s="18"/>
    </row>
    <row r="163" spans="1:21" ht="12.75" customHeight="1" x14ac:dyDescent="0.2">
      <c r="A163" s="130"/>
      <c r="B163" s="130"/>
      <c r="C163" s="139"/>
      <c r="D163" s="18"/>
      <c r="E163" s="18"/>
      <c r="F163" s="18"/>
      <c r="G163" s="18"/>
      <c r="H163" s="18"/>
      <c r="I163" s="18"/>
      <c r="J163" s="18"/>
      <c r="K163" s="18"/>
      <c r="L163" s="18"/>
      <c r="M163" s="18"/>
      <c r="N163" s="18"/>
      <c r="O163" s="18"/>
      <c r="P163" s="18"/>
      <c r="Q163" s="18"/>
      <c r="R163" s="18"/>
      <c r="S163" s="18"/>
      <c r="T163" s="18"/>
      <c r="U163" s="18"/>
    </row>
    <row r="164" spans="1:21" ht="12.75" customHeight="1" x14ac:dyDescent="0.2">
      <c r="A164" s="130"/>
      <c r="B164" s="130"/>
      <c r="C164" s="139"/>
      <c r="D164" s="18"/>
      <c r="E164" s="18"/>
      <c r="F164" s="18"/>
      <c r="G164" s="18"/>
      <c r="H164" s="18"/>
      <c r="I164" s="18"/>
      <c r="J164" s="18"/>
      <c r="K164" s="18"/>
      <c r="L164" s="18"/>
      <c r="M164" s="18"/>
      <c r="N164" s="18"/>
      <c r="O164" s="18"/>
      <c r="P164" s="18"/>
      <c r="Q164" s="18"/>
      <c r="R164" s="18"/>
      <c r="S164" s="18"/>
      <c r="T164" s="18"/>
      <c r="U164" s="18"/>
    </row>
    <row r="165" spans="1:21" ht="12.75" customHeight="1" x14ac:dyDescent="0.2">
      <c r="A165" s="130"/>
      <c r="B165" s="130"/>
      <c r="C165" s="139"/>
      <c r="D165" s="18"/>
      <c r="E165" s="18"/>
      <c r="F165" s="18"/>
      <c r="G165" s="18"/>
      <c r="H165" s="18"/>
      <c r="I165" s="18"/>
      <c r="J165" s="18"/>
      <c r="K165" s="18"/>
      <c r="L165" s="18"/>
      <c r="M165" s="18"/>
      <c r="N165" s="18"/>
      <c r="O165" s="18"/>
      <c r="P165" s="18"/>
      <c r="Q165" s="18"/>
      <c r="R165" s="18"/>
      <c r="S165" s="18"/>
      <c r="T165" s="18"/>
      <c r="U165" s="18"/>
    </row>
    <row r="166" spans="1:21" ht="12.75" customHeight="1" x14ac:dyDescent="0.2">
      <c r="A166" s="130"/>
      <c r="B166" s="130"/>
      <c r="C166" s="139"/>
      <c r="D166" s="18"/>
      <c r="E166" s="18"/>
      <c r="F166" s="18"/>
      <c r="G166" s="18"/>
      <c r="H166" s="18"/>
      <c r="I166" s="18"/>
      <c r="J166" s="18"/>
      <c r="K166" s="18"/>
      <c r="L166" s="18"/>
      <c r="M166" s="18"/>
      <c r="N166" s="18"/>
      <c r="O166" s="18"/>
      <c r="P166" s="18"/>
      <c r="Q166" s="18"/>
      <c r="R166" s="18"/>
      <c r="S166" s="18"/>
      <c r="T166" s="18"/>
      <c r="U166" s="18"/>
    </row>
    <row r="167" spans="1:21" ht="12.75" customHeight="1" x14ac:dyDescent="0.2">
      <c r="A167" s="130"/>
      <c r="B167" s="130"/>
      <c r="C167" s="139"/>
      <c r="D167" s="18"/>
      <c r="E167" s="18"/>
      <c r="F167" s="18"/>
      <c r="G167" s="18"/>
      <c r="H167" s="18"/>
      <c r="I167" s="18"/>
      <c r="J167" s="18"/>
      <c r="K167" s="18"/>
      <c r="L167" s="18"/>
      <c r="M167" s="18"/>
      <c r="N167" s="18"/>
      <c r="O167" s="18"/>
      <c r="P167" s="18"/>
      <c r="Q167" s="18"/>
      <c r="R167" s="18"/>
      <c r="S167" s="18"/>
      <c r="T167" s="18"/>
      <c r="U167" s="18"/>
    </row>
    <row r="168" spans="1:21" ht="12.75" customHeight="1" x14ac:dyDescent="0.2">
      <c r="A168" s="130"/>
      <c r="B168" s="130"/>
      <c r="C168" s="139"/>
      <c r="D168" s="18"/>
      <c r="E168" s="18"/>
      <c r="F168" s="18"/>
      <c r="G168" s="18"/>
      <c r="H168" s="18"/>
      <c r="I168" s="18"/>
      <c r="J168" s="18"/>
      <c r="K168" s="18"/>
      <c r="L168" s="18"/>
      <c r="M168" s="18"/>
      <c r="N168" s="18"/>
      <c r="O168" s="18"/>
      <c r="P168" s="18"/>
      <c r="Q168" s="18"/>
      <c r="R168" s="18"/>
      <c r="S168" s="18"/>
      <c r="T168" s="18"/>
      <c r="U168" s="18"/>
    </row>
    <row r="169" spans="1:21" ht="12.75" customHeight="1" x14ac:dyDescent="0.2">
      <c r="A169" s="130"/>
      <c r="B169" s="130"/>
      <c r="C169" s="139"/>
      <c r="D169" s="18"/>
      <c r="E169" s="18"/>
      <c r="F169" s="18"/>
      <c r="G169" s="18"/>
      <c r="H169" s="18"/>
      <c r="I169" s="18"/>
      <c r="J169" s="18"/>
      <c r="K169" s="18"/>
      <c r="L169" s="18"/>
      <c r="M169" s="18"/>
      <c r="N169" s="18"/>
      <c r="O169" s="18"/>
      <c r="P169" s="18"/>
      <c r="Q169" s="18"/>
      <c r="R169" s="18"/>
      <c r="S169" s="18"/>
      <c r="T169" s="18"/>
      <c r="U169" s="18"/>
    </row>
    <row r="170" spans="1:21" ht="12.75" customHeight="1" x14ac:dyDescent="0.2">
      <c r="A170" s="130"/>
      <c r="B170" s="130"/>
      <c r="C170" s="139"/>
      <c r="D170" s="18"/>
      <c r="E170" s="18"/>
      <c r="F170" s="18"/>
      <c r="G170" s="18"/>
      <c r="H170" s="18"/>
      <c r="I170" s="18"/>
      <c r="J170" s="18"/>
      <c r="K170" s="18"/>
      <c r="L170" s="18"/>
      <c r="M170" s="18"/>
      <c r="N170" s="18"/>
      <c r="O170" s="18"/>
      <c r="P170" s="18"/>
      <c r="Q170" s="18"/>
      <c r="R170" s="18"/>
      <c r="S170" s="18"/>
      <c r="T170" s="18"/>
      <c r="U170" s="18"/>
    </row>
    <row r="171" spans="1:21" ht="12.75" customHeight="1" x14ac:dyDescent="0.2">
      <c r="A171" s="130"/>
      <c r="B171" s="130"/>
      <c r="C171" s="139"/>
      <c r="D171" s="18"/>
      <c r="E171" s="18"/>
      <c r="F171" s="18"/>
      <c r="G171" s="18"/>
      <c r="H171" s="18"/>
      <c r="I171" s="18"/>
      <c r="J171" s="18"/>
      <c r="K171" s="18"/>
      <c r="L171" s="18"/>
      <c r="M171" s="18"/>
      <c r="N171" s="18"/>
      <c r="O171" s="18"/>
      <c r="P171" s="18"/>
      <c r="Q171" s="18"/>
      <c r="R171" s="18"/>
      <c r="S171" s="18"/>
      <c r="T171" s="18"/>
      <c r="U171" s="18"/>
    </row>
    <row r="172" spans="1:21" ht="12.75" customHeight="1" x14ac:dyDescent="0.2">
      <c r="A172" s="130"/>
      <c r="B172" s="130"/>
      <c r="C172" s="139"/>
      <c r="D172" s="18"/>
      <c r="E172" s="18"/>
      <c r="F172" s="18"/>
      <c r="G172" s="18"/>
      <c r="H172" s="18"/>
      <c r="I172" s="18"/>
      <c r="J172" s="18"/>
      <c r="K172" s="18"/>
      <c r="L172" s="18"/>
      <c r="M172" s="18"/>
      <c r="N172" s="18"/>
      <c r="O172" s="18"/>
      <c r="P172" s="18"/>
      <c r="Q172" s="18"/>
      <c r="R172" s="18"/>
      <c r="S172" s="18"/>
      <c r="T172" s="18"/>
      <c r="U172" s="18"/>
    </row>
    <row r="173" spans="1:21" ht="12.75" customHeight="1" x14ac:dyDescent="0.2">
      <c r="A173" s="130"/>
      <c r="B173" s="130"/>
      <c r="C173" s="139"/>
      <c r="D173" s="18"/>
      <c r="E173" s="18"/>
      <c r="F173" s="18"/>
      <c r="G173" s="18"/>
      <c r="H173" s="18"/>
      <c r="I173" s="18"/>
      <c r="J173" s="18"/>
      <c r="K173" s="18"/>
      <c r="L173" s="18"/>
      <c r="M173" s="18"/>
      <c r="N173" s="18"/>
      <c r="O173" s="18"/>
      <c r="P173" s="18"/>
      <c r="Q173" s="18"/>
      <c r="R173" s="18"/>
      <c r="S173" s="18"/>
      <c r="T173" s="18"/>
      <c r="U173" s="18"/>
    </row>
    <row r="174" spans="1:21" ht="12.75" customHeight="1" x14ac:dyDescent="0.2">
      <c r="A174" s="130"/>
      <c r="B174" s="130"/>
      <c r="C174" s="139"/>
      <c r="D174" s="18"/>
      <c r="E174" s="18"/>
      <c r="F174" s="18"/>
      <c r="G174" s="18"/>
      <c r="H174" s="18"/>
      <c r="I174" s="18"/>
      <c r="J174" s="18"/>
      <c r="K174" s="18"/>
      <c r="L174" s="18"/>
      <c r="M174" s="18"/>
      <c r="N174" s="18"/>
      <c r="O174" s="18"/>
      <c r="P174" s="18"/>
      <c r="Q174" s="18"/>
      <c r="R174" s="18"/>
      <c r="S174" s="18"/>
      <c r="T174" s="18"/>
      <c r="U174" s="18"/>
    </row>
    <row r="175" spans="1:21" ht="12.75" customHeight="1" x14ac:dyDescent="0.2">
      <c r="A175" s="130"/>
      <c r="B175" s="130"/>
      <c r="C175" s="139"/>
      <c r="D175" s="18"/>
      <c r="E175" s="18"/>
      <c r="F175" s="18"/>
      <c r="G175" s="18"/>
      <c r="H175" s="18"/>
      <c r="I175" s="18"/>
      <c r="J175" s="18"/>
      <c r="K175" s="18"/>
      <c r="L175" s="18"/>
      <c r="M175" s="18"/>
      <c r="N175" s="18"/>
      <c r="O175" s="18"/>
      <c r="P175" s="18"/>
      <c r="Q175" s="18"/>
      <c r="R175" s="18"/>
      <c r="S175" s="18"/>
      <c r="T175" s="18"/>
      <c r="U175" s="18"/>
    </row>
    <row r="176" spans="1:21" ht="12.75" customHeight="1" x14ac:dyDescent="0.2">
      <c r="A176" s="130"/>
      <c r="B176" s="130"/>
      <c r="C176" s="139"/>
      <c r="D176" s="18"/>
      <c r="E176" s="18"/>
      <c r="F176" s="18"/>
      <c r="G176" s="18"/>
      <c r="H176" s="18"/>
      <c r="I176" s="18"/>
      <c r="J176" s="18"/>
      <c r="K176" s="18"/>
      <c r="L176" s="18"/>
      <c r="M176" s="18"/>
      <c r="N176" s="18"/>
      <c r="O176" s="18"/>
      <c r="P176" s="18"/>
      <c r="Q176" s="18"/>
      <c r="R176" s="18"/>
      <c r="S176" s="18"/>
      <c r="T176" s="18"/>
      <c r="U176" s="18"/>
    </row>
    <row r="177" spans="1:21" ht="12.75" customHeight="1" x14ac:dyDescent="0.2">
      <c r="A177" s="130"/>
      <c r="B177" s="130"/>
      <c r="C177" s="139"/>
      <c r="D177" s="18"/>
      <c r="E177" s="18"/>
      <c r="F177" s="18"/>
      <c r="G177" s="18"/>
      <c r="H177" s="18"/>
      <c r="I177" s="18"/>
      <c r="J177" s="18"/>
      <c r="K177" s="18"/>
      <c r="L177" s="18"/>
      <c r="M177" s="18"/>
      <c r="N177" s="18"/>
      <c r="O177" s="18"/>
      <c r="P177" s="18"/>
      <c r="Q177" s="18"/>
      <c r="R177" s="18"/>
      <c r="S177" s="18"/>
      <c r="T177" s="18"/>
      <c r="U177" s="18"/>
    </row>
    <row r="178" spans="1:21" ht="12.75" customHeight="1" x14ac:dyDescent="0.2">
      <c r="A178" s="130"/>
      <c r="B178" s="130"/>
      <c r="C178" s="139"/>
      <c r="D178" s="18"/>
      <c r="E178" s="18"/>
      <c r="F178" s="18"/>
      <c r="G178" s="18"/>
      <c r="H178" s="18"/>
      <c r="I178" s="18"/>
      <c r="J178" s="18"/>
      <c r="K178" s="18"/>
      <c r="L178" s="18"/>
      <c r="M178" s="18"/>
      <c r="N178" s="18"/>
      <c r="O178" s="18"/>
      <c r="P178" s="18"/>
      <c r="Q178" s="18"/>
      <c r="R178" s="18"/>
      <c r="S178" s="18"/>
      <c r="T178" s="18"/>
      <c r="U178" s="18"/>
    </row>
    <row r="179" spans="1:21" ht="12.75" customHeight="1" x14ac:dyDescent="0.2">
      <c r="A179" s="130"/>
      <c r="B179" s="130"/>
      <c r="C179" s="139"/>
      <c r="D179" s="18"/>
      <c r="E179" s="18"/>
      <c r="F179" s="18"/>
      <c r="G179" s="18"/>
      <c r="H179" s="18"/>
      <c r="I179" s="18"/>
      <c r="J179" s="18"/>
      <c r="K179" s="18"/>
      <c r="L179" s="18"/>
      <c r="M179" s="18"/>
      <c r="N179" s="18"/>
      <c r="O179" s="18"/>
      <c r="P179" s="18"/>
      <c r="Q179" s="18"/>
      <c r="R179" s="18"/>
      <c r="S179" s="18"/>
      <c r="T179" s="18"/>
      <c r="U179" s="18"/>
    </row>
    <row r="180" spans="1:21" ht="12.75" customHeight="1" x14ac:dyDescent="0.2">
      <c r="A180" s="130"/>
      <c r="B180" s="130"/>
      <c r="C180" s="139"/>
      <c r="D180" s="18"/>
      <c r="E180" s="18"/>
      <c r="F180" s="18"/>
      <c r="G180" s="18"/>
      <c r="H180" s="18"/>
      <c r="I180" s="18"/>
      <c r="J180" s="18"/>
      <c r="K180" s="18"/>
      <c r="L180" s="18"/>
      <c r="M180" s="18"/>
      <c r="N180" s="18"/>
      <c r="O180" s="18"/>
      <c r="P180" s="18"/>
      <c r="Q180" s="18"/>
      <c r="R180" s="18"/>
      <c r="S180" s="18"/>
      <c r="T180" s="18"/>
      <c r="U180" s="18"/>
    </row>
    <row r="181" spans="1:21" ht="12.75" customHeight="1" x14ac:dyDescent="0.2">
      <c r="A181" s="130"/>
      <c r="B181" s="130"/>
      <c r="C181" s="139"/>
      <c r="D181" s="18"/>
      <c r="E181" s="18"/>
      <c r="F181" s="18"/>
      <c r="G181" s="18"/>
      <c r="H181" s="18"/>
      <c r="I181" s="18"/>
      <c r="J181" s="18"/>
      <c r="K181" s="18"/>
      <c r="L181" s="18"/>
      <c r="M181" s="18"/>
      <c r="N181" s="18"/>
      <c r="O181" s="18"/>
      <c r="P181" s="18"/>
      <c r="Q181" s="18"/>
      <c r="R181" s="18"/>
      <c r="S181" s="18"/>
      <c r="T181" s="18"/>
      <c r="U181" s="18"/>
    </row>
    <row r="182" spans="1:21" ht="12.75" customHeight="1" x14ac:dyDescent="0.2">
      <c r="A182" s="130"/>
      <c r="B182" s="130"/>
      <c r="C182" s="139"/>
      <c r="D182" s="18"/>
      <c r="E182" s="18"/>
      <c r="F182" s="18"/>
      <c r="G182" s="18"/>
      <c r="H182" s="18"/>
      <c r="I182" s="18"/>
      <c r="J182" s="18"/>
      <c r="K182" s="18"/>
      <c r="L182" s="18"/>
      <c r="M182" s="18"/>
      <c r="N182" s="18"/>
      <c r="O182" s="18"/>
      <c r="P182" s="18"/>
      <c r="Q182" s="18"/>
      <c r="R182" s="18"/>
      <c r="S182" s="18"/>
      <c r="T182" s="18"/>
      <c r="U182" s="18"/>
    </row>
    <row r="183" spans="1:21" ht="12.75" customHeight="1" x14ac:dyDescent="0.2">
      <c r="A183" s="130"/>
      <c r="B183" s="130"/>
      <c r="C183" s="139"/>
      <c r="D183" s="18"/>
      <c r="E183" s="18"/>
      <c r="F183" s="18"/>
      <c r="G183" s="18"/>
      <c r="H183" s="18"/>
      <c r="I183" s="18"/>
      <c r="J183" s="18"/>
      <c r="K183" s="18"/>
      <c r="L183" s="18"/>
      <c r="M183" s="18"/>
      <c r="N183" s="18"/>
      <c r="O183" s="18"/>
      <c r="P183" s="18"/>
      <c r="Q183" s="18"/>
      <c r="R183" s="18"/>
      <c r="S183" s="18"/>
      <c r="T183" s="18"/>
      <c r="U183" s="18"/>
    </row>
    <row r="184" spans="1:21" ht="12.75" customHeight="1" x14ac:dyDescent="0.2">
      <c r="A184" s="130"/>
      <c r="B184" s="130"/>
      <c r="C184" s="139"/>
      <c r="D184" s="18"/>
      <c r="E184" s="18"/>
      <c r="F184" s="18"/>
      <c r="G184" s="18"/>
      <c r="H184" s="18"/>
      <c r="I184" s="18"/>
      <c r="J184" s="18"/>
      <c r="K184" s="18"/>
      <c r="L184" s="18"/>
      <c r="M184" s="18"/>
      <c r="N184" s="18"/>
      <c r="O184" s="18"/>
      <c r="P184" s="18"/>
      <c r="Q184" s="18"/>
      <c r="R184" s="18"/>
      <c r="S184" s="18"/>
      <c r="T184" s="18"/>
      <c r="U184" s="18"/>
    </row>
    <row r="185" spans="1:21" ht="12.75" customHeight="1" x14ac:dyDescent="0.2">
      <c r="A185" s="130"/>
      <c r="B185" s="130"/>
      <c r="C185" s="139"/>
      <c r="D185" s="18"/>
      <c r="E185" s="18"/>
      <c r="F185" s="18"/>
      <c r="G185" s="18"/>
      <c r="H185" s="18"/>
      <c r="I185" s="18"/>
      <c r="J185" s="18"/>
      <c r="K185" s="18"/>
      <c r="L185" s="18"/>
      <c r="M185" s="18"/>
      <c r="N185" s="18"/>
      <c r="O185" s="18"/>
      <c r="P185" s="18"/>
      <c r="Q185" s="18"/>
      <c r="R185" s="18"/>
      <c r="S185" s="18"/>
      <c r="T185" s="18"/>
      <c r="U185" s="18"/>
    </row>
    <row r="186" spans="1:21" ht="12.75" customHeight="1" x14ac:dyDescent="0.2">
      <c r="A186" s="130"/>
      <c r="B186" s="130"/>
      <c r="C186" s="139"/>
      <c r="D186" s="18"/>
      <c r="E186" s="18"/>
      <c r="F186" s="18"/>
      <c r="G186" s="18"/>
      <c r="H186" s="18"/>
      <c r="I186" s="18"/>
      <c r="J186" s="18"/>
      <c r="K186" s="18"/>
      <c r="L186" s="18"/>
      <c r="M186" s="18"/>
      <c r="N186" s="18"/>
      <c r="O186" s="18"/>
      <c r="P186" s="18"/>
      <c r="Q186" s="18"/>
      <c r="R186" s="18"/>
      <c r="S186" s="18"/>
      <c r="T186" s="18"/>
      <c r="U186" s="18"/>
    </row>
    <row r="187" spans="1:21" ht="12.75" customHeight="1" x14ac:dyDescent="0.2">
      <c r="A187" s="130"/>
      <c r="B187" s="130"/>
      <c r="C187" s="139"/>
      <c r="D187" s="18"/>
      <c r="E187" s="18"/>
      <c r="F187" s="18"/>
      <c r="G187" s="18"/>
      <c r="H187" s="18"/>
      <c r="I187" s="18"/>
      <c r="J187" s="18"/>
      <c r="K187" s="18"/>
      <c r="L187" s="18"/>
      <c r="M187" s="18"/>
      <c r="N187" s="18"/>
      <c r="O187" s="18"/>
      <c r="P187" s="18"/>
      <c r="Q187" s="18"/>
      <c r="R187" s="18"/>
      <c r="S187" s="18"/>
      <c r="T187" s="18"/>
      <c r="U187" s="18"/>
    </row>
    <row r="188" spans="1:21" ht="12.75" customHeight="1" x14ac:dyDescent="0.2">
      <c r="A188" s="130"/>
      <c r="B188" s="130"/>
      <c r="C188" s="139"/>
      <c r="D188" s="18"/>
      <c r="E188" s="18"/>
      <c r="F188" s="18"/>
      <c r="G188" s="18"/>
      <c r="H188" s="18"/>
      <c r="I188" s="18"/>
      <c r="J188" s="18"/>
      <c r="K188" s="18"/>
      <c r="L188" s="18"/>
      <c r="M188" s="18"/>
      <c r="N188" s="18"/>
      <c r="O188" s="18"/>
      <c r="P188" s="18"/>
      <c r="Q188" s="18"/>
      <c r="R188" s="18"/>
      <c r="S188" s="18"/>
      <c r="T188" s="18"/>
      <c r="U188" s="18"/>
    </row>
    <row r="189" spans="1:21" ht="12.75" customHeight="1" x14ac:dyDescent="0.2">
      <c r="A189" s="130"/>
      <c r="B189" s="130"/>
      <c r="C189" s="139"/>
      <c r="D189" s="18"/>
      <c r="E189" s="18"/>
      <c r="F189" s="18"/>
      <c r="G189" s="18"/>
      <c r="H189" s="18"/>
      <c r="I189" s="18"/>
      <c r="J189" s="18"/>
      <c r="K189" s="18"/>
      <c r="L189" s="18"/>
      <c r="M189" s="18"/>
      <c r="N189" s="18"/>
      <c r="O189" s="18"/>
      <c r="P189" s="18"/>
      <c r="Q189" s="18"/>
      <c r="R189" s="18"/>
      <c r="S189" s="18"/>
      <c r="T189" s="18"/>
      <c r="U189" s="18"/>
    </row>
    <row r="190" spans="1:21" ht="12.75" customHeight="1" x14ac:dyDescent="0.2">
      <c r="A190" s="130"/>
      <c r="B190" s="130"/>
      <c r="C190" s="139"/>
      <c r="D190" s="18"/>
      <c r="E190" s="18"/>
      <c r="F190" s="18"/>
      <c r="G190" s="18"/>
      <c r="H190" s="18"/>
      <c r="I190" s="18"/>
      <c r="J190" s="18"/>
      <c r="K190" s="18"/>
      <c r="L190" s="18"/>
      <c r="M190" s="18"/>
      <c r="N190" s="18"/>
      <c r="O190" s="18"/>
      <c r="P190" s="18"/>
      <c r="Q190" s="18"/>
      <c r="R190" s="18"/>
      <c r="S190" s="18"/>
      <c r="T190" s="18"/>
      <c r="U190" s="18"/>
    </row>
    <row r="191" spans="1:21" ht="12.75" customHeight="1" x14ac:dyDescent="0.2">
      <c r="A191" s="130"/>
      <c r="B191" s="130"/>
      <c r="C191" s="139"/>
      <c r="D191" s="18"/>
      <c r="E191" s="18"/>
      <c r="F191" s="18"/>
      <c r="G191" s="18"/>
      <c r="H191" s="18"/>
      <c r="I191" s="18"/>
      <c r="J191" s="18"/>
      <c r="K191" s="18"/>
      <c r="L191" s="18"/>
      <c r="M191" s="18"/>
      <c r="N191" s="18"/>
      <c r="O191" s="18"/>
      <c r="P191" s="18"/>
      <c r="Q191" s="18"/>
      <c r="R191" s="18"/>
      <c r="S191" s="18"/>
      <c r="T191" s="18"/>
      <c r="U191" s="18"/>
    </row>
    <row r="192" spans="1:21" ht="12.75" customHeight="1" x14ac:dyDescent="0.2">
      <c r="A192" s="130"/>
      <c r="B192" s="130"/>
      <c r="C192" s="139"/>
      <c r="D192" s="18"/>
      <c r="E192" s="18"/>
      <c r="F192" s="18"/>
      <c r="G192" s="18"/>
      <c r="H192" s="18"/>
      <c r="I192" s="18"/>
      <c r="J192" s="18"/>
      <c r="K192" s="18"/>
      <c r="L192" s="18"/>
      <c r="M192" s="18"/>
      <c r="N192" s="18"/>
      <c r="O192" s="18"/>
      <c r="P192" s="18"/>
      <c r="Q192" s="18"/>
      <c r="R192" s="18"/>
      <c r="S192" s="18"/>
      <c r="T192" s="18"/>
      <c r="U192" s="18"/>
    </row>
    <row r="193" spans="1:21" ht="12.75" customHeight="1" x14ac:dyDescent="0.2">
      <c r="A193" s="130"/>
      <c r="B193" s="130"/>
      <c r="C193" s="139"/>
      <c r="D193" s="18"/>
      <c r="E193" s="18"/>
      <c r="F193" s="18"/>
      <c r="G193" s="18"/>
      <c r="H193" s="18"/>
      <c r="I193" s="18"/>
      <c r="J193" s="18"/>
      <c r="K193" s="18"/>
      <c r="L193" s="18"/>
      <c r="M193" s="18"/>
      <c r="N193" s="18"/>
      <c r="O193" s="18"/>
      <c r="P193" s="18"/>
      <c r="Q193" s="18"/>
      <c r="R193" s="18"/>
      <c r="S193" s="18"/>
      <c r="T193" s="18"/>
      <c r="U193" s="18"/>
    </row>
    <row r="194" spans="1:21" ht="12.75" customHeight="1" x14ac:dyDescent="0.2">
      <c r="A194" s="130"/>
      <c r="B194" s="130"/>
      <c r="C194" s="139"/>
      <c r="D194" s="18"/>
      <c r="E194" s="18"/>
      <c r="F194" s="18"/>
      <c r="G194" s="18"/>
      <c r="H194" s="18"/>
      <c r="I194" s="18"/>
      <c r="J194" s="18"/>
      <c r="K194" s="18"/>
      <c r="L194" s="18"/>
      <c r="M194" s="18"/>
      <c r="N194" s="18"/>
      <c r="O194" s="18"/>
      <c r="P194" s="18"/>
      <c r="Q194" s="18"/>
      <c r="R194" s="18"/>
      <c r="S194" s="18"/>
      <c r="T194" s="18"/>
      <c r="U194" s="18"/>
    </row>
    <row r="195" spans="1:21" ht="12.75" customHeight="1" x14ac:dyDescent="0.2">
      <c r="A195" s="130"/>
      <c r="B195" s="130"/>
      <c r="C195" s="139"/>
      <c r="D195" s="18"/>
      <c r="E195" s="18"/>
      <c r="F195" s="18"/>
      <c r="G195" s="18"/>
      <c r="H195" s="18"/>
      <c r="I195" s="18"/>
      <c r="J195" s="18"/>
      <c r="K195" s="18"/>
      <c r="L195" s="18"/>
      <c r="M195" s="18"/>
      <c r="N195" s="18"/>
      <c r="O195" s="18"/>
      <c r="P195" s="18"/>
      <c r="Q195" s="18"/>
      <c r="R195" s="18"/>
      <c r="S195" s="18"/>
      <c r="T195" s="18"/>
      <c r="U195" s="18"/>
    </row>
    <row r="196" spans="1:21" ht="12.75" customHeight="1" x14ac:dyDescent="0.2">
      <c r="A196" s="130"/>
      <c r="B196" s="130"/>
      <c r="C196" s="139"/>
      <c r="D196" s="18"/>
      <c r="E196" s="18"/>
      <c r="F196" s="18"/>
      <c r="G196" s="18"/>
      <c r="H196" s="18"/>
      <c r="I196" s="18"/>
      <c r="J196" s="18"/>
      <c r="K196" s="18"/>
      <c r="L196" s="18"/>
      <c r="M196" s="18"/>
      <c r="N196" s="18"/>
      <c r="O196" s="18"/>
      <c r="P196" s="18"/>
      <c r="Q196" s="18"/>
      <c r="R196" s="18"/>
      <c r="S196" s="18"/>
      <c r="T196" s="18"/>
      <c r="U196" s="18"/>
    </row>
    <row r="197" spans="1:21" ht="12.75" customHeight="1" x14ac:dyDescent="0.2">
      <c r="A197" s="130"/>
      <c r="B197" s="130"/>
      <c r="C197" s="139"/>
      <c r="D197" s="18"/>
      <c r="E197" s="18"/>
      <c r="F197" s="18"/>
      <c r="G197" s="18"/>
      <c r="H197" s="18"/>
      <c r="I197" s="18"/>
      <c r="J197" s="18"/>
      <c r="K197" s="18"/>
      <c r="L197" s="18"/>
      <c r="M197" s="18"/>
      <c r="N197" s="18"/>
      <c r="O197" s="18"/>
      <c r="P197" s="18"/>
      <c r="Q197" s="18"/>
      <c r="R197" s="18"/>
      <c r="S197" s="18"/>
      <c r="T197" s="18"/>
      <c r="U197" s="18"/>
    </row>
    <row r="198" spans="1:21" ht="12.75" customHeight="1" x14ac:dyDescent="0.2">
      <c r="A198" s="130"/>
      <c r="B198" s="130"/>
      <c r="C198" s="139"/>
      <c r="D198" s="18"/>
      <c r="E198" s="18"/>
      <c r="F198" s="18"/>
      <c r="G198" s="18"/>
      <c r="H198" s="18"/>
      <c r="I198" s="18"/>
      <c r="J198" s="18"/>
      <c r="K198" s="18"/>
      <c r="L198" s="18"/>
      <c r="M198" s="18"/>
      <c r="N198" s="18"/>
      <c r="O198" s="18"/>
      <c r="P198" s="18"/>
      <c r="Q198" s="18"/>
      <c r="R198" s="18"/>
      <c r="S198" s="18"/>
      <c r="T198" s="18"/>
      <c r="U198" s="18"/>
    </row>
    <row r="199" spans="1:21" ht="12.75" customHeight="1" x14ac:dyDescent="0.2">
      <c r="A199" s="130"/>
      <c r="B199" s="130"/>
      <c r="C199" s="139"/>
      <c r="D199" s="18"/>
      <c r="E199" s="18"/>
      <c r="F199" s="18"/>
      <c r="G199" s="18"/>
      <c r="H199" s="18"/>
      <c r="I199" s="18"/>
      <c r="J199" s="18"/>
      <c r="K199" s="18"/>
      <c r="L199" s="18"/>
      <c r="M199" s="18"/>
      <c r="N199" s="18"/>
      <c r="O199" s="18"/>
      <c r="P199" s="18"/>
      <c r="Q199" s="18"/>
      <c r="R199" s="18"/>
      <c r="S199" s="18"/>
      <c r="T199" s="18"/>
      <c r="U199" s="18"/>
    </row>
    <row r="200" spans="1:21" ht="12.75" customHeight="1" x14ac:dyDescent="0.2">
      <c r="A200" s="130"/>
      <c r="B200" s="130"/>
      <c r="C200" s="139"/>
      <c r="D200" s="18"/>
      <c r="E200" s="18"/>
      <c r="F200" s="18"/>
      <c r="G200" s="18"/>
      <c r="H200" s="18"/>
      <c r="I200" s="18"/>
      <c r="J200" s="18"/>
      <c r="K200" s="18"/>
      <c r="L200" s="18"/>
      <c r="M200" s="18"/>
      <c r="N200" s="18"/>
      <c r="O200" s="18"/>
      <c r="P200" s="18"/>
      <c r="Q200" s="18"/>
      <c r="R200" s="18"/>
      <c r="S200" s="18"/>
      <c r="T200" s="18"/>
      <c r="U200" s="18"/>
    </row>
    <row r="201" spans="1:21" ht="12.75" customHeight="1" x14ac:dyDescent="0.2">
      <c r="A201" s="130"/>
      <c r="B201" s="130"/>
      <c r="C201" s="139"/>
      <c r="D201" s="18"/>
      <c r="E201" s="18"/>
      <c r="F201" s="18"/>
      <c r="G201" s="18"/>
      <c r="H201" s="18"/>
      <c r="I201" s="18"/>
      <c r="J201" s="18"/>
      <c r="K201" s="18"/>
      <c r="L201" s="18"/>
      <c r="M201" s="18"/>
      <c r="N201" s="18"/>
      <c r="O201" s="18"/>
      <c r="P201" s="18"/>
      <c r="Q201" s="18"/>
      <c r="R201" s="18"/>
      <c r="S201" s="18"/>
      <c r="T201" s="18"/>
      <c r="U201" s="18"/>
    </row>
    <row r="202" spans="1:21" ht="12.75" customHeight="1" x14ac:dyDescent="0.2">
      <c r="A202" s="130"/>
      <c r="B202" s="130"/>
      <c r="C202" s="139"/>
      <c r="D202" s="18"/>
      <c r="E202" s="18"/>
      <c r="F202" s="18"/>
      <c r="G202" s="18"/>
      <c r="H202" s="18"/>
      <c r="I202" s="18"/>
      <c r="J202" s="18"/>
      <c r="K202" s="18"/>
      <c r="L202" s="18"/>
      <c r="M202" s="18"/>
      <c r="N202" s="18"/>
      <c r="O202" s="18"/>
      <c r="P202" s="18"/>
      <c r="Q202" s="18"/>
      <c r="R202" s="18"/>
      <c r="S202" s="18"/>
      <c r="T202" s="18"/>
      <c r="U202" s="18"/>
    </row>
    <row r="203" spans="1:21" ht="12.75" customHeight="1" x14ac:dyDescent="0.2">
      <c r="A203" s="130"/>
      <c r="B203" s="130"/>
      <c r="C203" s="139"/>
      <c r="D203" s="18"/>
      <c r="E203" s="18"/>
      <c r="F203" s="18"/>
      <c r="G203" s="18"/>
      <c r="H203" s="18"/>
      <c r="I203" s="18"/>
      <c r="J203" s="18"/>
      <c r="K203" s="18"/>
      <c r="L203" s="18"/>
      <c r="M203" s="18"/>
      <c r="N203" s="18"/>
      <c r="O203" s="18"/>
      <c r="P203" s="18"/>
      <c r="Q203" s="18"/>
      <c r="R203" s="18"/>
      <c r="S203" s="18"/>
      <c r="T203" s="18"/>
      <c r="U203" s="18"/>
    </row>
    <row r="204" spans="1:21" ht="12.75" customHeight="1" x14ac:dyDescent="0.2">
      <c r="A204" s="130"/>
      <c r="B204" s="130"/>
      <c r="C204" s="139"/>
      <c r="D204" s="18"/>
      <c r="E204" s="18"/>
      <c r="F204" s="18"/>
      <c r="G204" s="18"/>
      <c r="H204" s="18"/>
      <c r="I204" s="18"/>
      <c r="J204" s="18"/>
      <c r="K204" s="18"/>
      <c r="L204" s="18"/>
      <c r="M204" s="18"/>
      <c r="N204" s="18"/>
      <c r="O204" s="18"/>
      <c r="P204" s="18"/>
      <c r="Q204" s="18"/>
      <c r="R204" s="18"/>
      <c r="S204" s="18"/>
      <c r="T204" s="18"/>
      <c r="U204" s="18"/>
    </row>
    <row r="205" spans="1:21" ht="12.75" customHeight="1" x14ac:dyDescent="0.2">
      <c r="A205" s="130"/>
      <c r="B205" s="130"/>
      <c r="C205" s="139"/>
      <c r="D205" s="18"/>
      <c r="E205" s="18"/>
      <c r="F205" s="18"/>
      <c r="G205" s="18"/>
      <c r="H205" s="18"/>
      <c r="I205" s="18"/>
      <c r="J205" s="18"/>
      <c r="K205" s="18"/>
      <c r="L205" s="18"/>
      <c r="M205" s="18"/>
      <c r="N205" s="18"/>
      <c r="O205" s="18"/>
      <c r="P205" s="18"/>
      <c r="Q205" s="18"/>
      <c r="R205" s="18"/>
      <c r="S205" s="18"/>
      <c r="T205" s="18"/>
      <c r="U205" s="18"/>
    </row>
    <row r="206" spans="1:21" ht="12.75" customHeight="1" x14ac:dyDescent="0.2">
      <c r="A206" s="130"/>
      <c r="B206" s="130"/>
      <c r="C206" s="139"/>
      <c r="D206" s="18"/>
      <c r="E206" s="18"/>
      <c r="F206" s="18"/>
      <c r="G206" s="18"/>
      <c r="H206" s="18"/>
      <c r="I206" s="18"/>
      <c r="J206" s="18"/>
      <c r="K206" s="18"/>
      <c r="L206" s="18"/>
      <c r="M206" s="18"/>
      <c r="N206" s="18"/>
      <c r="O206" s="18"/>
      <c r="P206" s="18"/>
      <c r="Q206" s="18"/>
      <c r="R206" s="18"/>
      <c r="S206" s="18"/>
      <c r="T206" s="18"/>
      <c r="U206" s="18"/>
    </row>
    <row r="207" spans="1:21" ht="12.75" customHeight="1" x14ac:dyDescent="0.2">
      <c r="A207" s="130"/>
      <c r="B207" s="130"/>
      <c r="C207" s="139"/>
      <c r="D207" s="18"/>
      <c r="E207" s="18"/>
      <c r="F207" s="18"/>
      <c r="G207" s="18"/>
      <c r="H207" s="18"/>
      <c r="I207" s="18"/>
      <c r="J207" s="18"/>
      <c r="K207" s="18"/>
      <c r="L207" s="18"/>
      <c r="M207" s="18"/>
      <c r="N207" s="18"/>
      <c r="O207" s="18"/>
      <c r="P207" s="18"/>
      <c r="Q207" s="18"/>
      <c r="R207" s="18"/>
      <c r="S207" s="18"/>
      <c r="T207" s="18"/>
      <c r="U207" s="18"/>
    </row>
    <row r="208" spans="1:21" ht="12.75" customHeight="1" x14ac:dyDescent="0.2">
      <c r="A208" s="130"/>
      <c r="B208" s="130"/>
      <c r="C208" s="139"/>
      <c r="D208" s="18"/>
      <c r="E208" s="18"/>
      <c r="F208" s="18"/>
      <c r="G208" s="18"/>
      <c r="H208" s="18"/>
      <c r="I208" s="18"/>
      <c r="J208" s="18"/>
      <c r="K208" s="18"/>
      <c r="L208" s="18"/>
      <c r="M208" s="18"/>
      <c r="N208" s="18"/>
      <c r="O208" s="18"/>
      <c r="P208" s="18"/>
      <c r="Q208" s="18"/>
      <c r="R208" s="18"/>
      <c r="S208" s="18"/>
      <c r="T208" s="18"/>
      <c r="U208" s="18"/>
    </row>
    <row r="209" spans="1:21" ht="12.75" customHeight="1" x14ac:dyDescent="0.2">
      <c r="A209" s="130"/>
      <c r="B209" s="130"/>
      <c r="C209" s="139"/>
      <c r="D209" s="18"/>
      <c r="E209" s="18"/>
      <c r="F209" s="18"/>
      <c r="G209" s="18"/>
      <c r="H209" s="18"/>
      <c r="I209" s="18"/>
      <c r="J209" s="18"/>
      <c r="K209" s="18"/>
      <c r="L209" s="18"/>
      <c r="M209" s="18"/>
      <c r="N209" s="18"/>
      <c r="O209" s="18"/>
      <c r="P209" s="18"/>
      <c r="Q209" s="18"/>
      <c r="R209" s="18"/>
      <c r="S209" s="18"/>
      <c r="T209" s="18"/>
      <c r="U209" s="18"/>
    </row>
    <row r="210" spans="1:21" ht="12.75" customHeight="1" x14ac:dyDescent="0.2">
      <c r="A210" s="130"/>
      <c r="B210" s="130"/>
      <c r="C210" s="139"/>
      <c r="D210" s="18"/>
      <c r="E210" s="18"/>
      <c r="F210" s="18"/>
      <c r="G210" s="18"/>
      <c r="H210" s="18"/>
      <c r="I210" s="18"/>
      <c r="J210" s="18"/>
      <c r="K210" s="18"/>
      <c r="L210" s="18"/>
      <c r="M210" s="18"/>
      <c r="N210" s="18"/>
      <c r="O210" s="18"/>
      <c r="P210" s="18"/>
      <c r="Q210" s="18"/>
      <c r="R210" s="18"/>
      <c r="S210" s="18"/>
      <c r="T210" s="18"/>
      <c r="U210" s="18"/>
    </row>
    <row r="211" spans="1:21" ht="12.75" customHeight="1" x14ac:dyDescent="0.2">
      <c r="A211" s="130"/>
      <c r="B211" s="130"/>
      <c r="C211" s="139"/>
      <c r="D211" s="18"/>
      <c r="E211" s="18"/>
      <c r="F211" s="18"/>
      <c r="G211" s="18"/>
      <c r="H211" s="18"/>
      <c r="I211" s="18"/>
      <c r="J211" s="18"/>
      <c r="K211" s="18"/>
      <c r="L211" s="18"/>
      <c r="M211" s="18"/>
      <c r="N211" s="18"/>
      <c r="O211" s="18"/>
      <c r="P211" s="18"/>
      <c r="Q211" s="18"/>
      <c r="R211" s="18"/>
      <c r="S211" s="18"/>
      <c r="T211" s="18"/>
      <c r="U211" s="18"/>
    </row>
    <row r="212" spans="1:21" ht="12.75" customHeight="1" x14ac:dyDescent="0.2">
      <c r="A212" s="130"/>
      <c r="B212" s="130"/>
      <c r="C212" s="139"/>
      <c r="D212" s="18"/>
      <c r="E212" s="18"/>
      <c r="F212" s="18"/>
      <c r="G212" s="18"/>
      <c r="H212" s="18"/>
      <c r="I212" s="18"/>
      <c r="J212" s="18"/>
      <c r="K212" s="18"/>
      <c r="L212" s="18"/>
      <c r="M212" s="18"/>
      <c r="N212" s="18"/>
      <c r="O212" s="18"/>
      <c r="P212" s="18"/>
      <c r="Q212" s="18"/>
      <c r="R212" s="18"/>
      <c r="S212" s="18"/>
      <c r="T212" s="18"/>
      <c r="U212" s="18"/>
    </row>
    <row r="213" spans="1:21" ht="12.75" customHeight="1" x14ac:dyDescent="0.2">
      <c r="A213" s="130"/>
      <c r="B213" s="130"/>
      <c r="C213" s="139"/>
      <c r="D213" s="18"/>
      <c r="E213" s="18"/>
      <c r="F213" s="18"/>
      <c r="G213" s="18"/>
      <c r="H213" s="18"/>
      <c r="I213" s="18"/>
      <c r="J213" s="18"/>
      <c r="K213" s="18"/>
      <c r="L213" s="18"/>
      <c r="M213" s="18"/>
      <c r="N213" s="18"/>
      <c r="O213" s="18"/>
      <c r="P213" s="18"/>
      <c r="Q213" s="18"/>
      <c r="R213" s="18"/>
      <c r="S213" s="18"/>
      <c r="T213" s="18"/>
      <c r="U213" s="18"/>
    </row>
    <row r="214" spans="1:21" ht="12.75" customHeight="1" x14ac:dyDescent="0.2">
      <c r="A214" s="130"/>
      <c r="B214" s="130"/>
      <c r="C214" s="139"/>
      <c r="D214" s="18"/>
      <c r="E214" s="18"/>
      <c r="F214" s="18"/>
      <c r="G214" s="18"/>
      <c r="H214" s="18"/>
      <c r="I214" s="18"/>
      <c r="J214" s="18"/>
      <c r="K214" s="18"/>
      <c r="L214" s="18"/>
      <c r="M214" s="18"/>
      <c r="N214" s="18"/>
      <c r="O214" s="18"/>
      <c r="P214" s="18"/>
      <c r="Q214" s="18"/>
      <c r="R214" s="18"/>
      <c r="S214" s="18"/>
      <c r="T214" s="18"/>
      <c r="U214" s="18"/>
    </row>
    <row r="215" spans="1:21" ht="12.75" customHeight="1" x14ac:dyDescent="0.2">
      <c r="A215" s="130"/>
      <c r="B215" s="130"/>
      <c r="C215" s="139"/>
      <c r="D215" s="18"/>
      <c r="E215" s="18"/>
      <c r="F215" s="18"/>
      <c r="G215" s="18"/>
      <c r="H215" s="18"/>
      <c r="I215" s="18"/>
      <c r="J215" s="18"/>
      <c r="K215" s="18"/>
      <c r="L215" s="18"/>
      <c r="M215" s="18"/>
      <c r="N215" s="18"/>
      <c r="O215" s="18"/>
      <c r="P215" s="18"/>
      <c r="Q215" s="18"/>
      <c r="R215" s="18"/>
      <c r="S215" s="18"/>
      <c r="T215" s="18"/>
      <c r="U215" s="18"/>
    </row>
    <row r="216" spans="1:21" ht="12.75" customHeight="1" x14ac:dyDescent="0.2">
      <c r="A216" s="130"/>
      <c r="B216" s="130"/>
      <c r="C216" s="139"/>
      <c r="D216" s="18"/>
      <c r="E216" s="18"/>
      <c r="F216" s="18"/>
      <c r="G216" s="18"/>
      <c r="H216" s="18"/>
      <c r="I216" s="18"/>
      <c r="J216" s="18"/>
      <c r="K216" s="18"/>
      <c r="L216" s="18"/>
      <c r="M216" s="18"/>
      <c r="N216" s="18"/>
      <c r="O216" s="18"/>
      <c r="P216" s="18"/>
      <c r="Q216" s="18"/>
      <c r="R216" s="18"/>
      <c r="S216" s="18"/>
      <c r="T216" s="18"/>
      <c r="U216" s="18"/>
    </row>
    <row r="217" spans="1:21" ht="12.75" customHeight="1" x14ac:dyDescent="0.2">
      <c r="A217" s="130"/>
      <c r="B217" s="130"/>
      <c r="C217" s="139"/>
      <c r="D217" s="18"/>
      <c r="E217" s="18"/>
      <c r="F217" s="18"/>
      <c r="G217" s="18"/>
      <c r="H217" s="18"/>
      <c r="I217" s="18"/>
      <c r="J217" s="18"/>
      <c r="K217" s="18"/>
      <c r="L217" s="18"/>
      <c r="M217" s="18"/>
      <c r="N217" s="18"/>
      <c r="O217" s="18"/>
      <c r="P217" s="18"/>
      <c r="Q217" s="18"/>
      <c r="R217" s="18"/>
      <c r="S217" s="18"/>
      <c r="T217" s="18"/>
      <c r="U217" s="18"/>
    </row>
    <row r="218" spans="1:21" ht="12.75" customHeight="1" x14ac:dyDescent="0.2">
      <c r="A218" s="130"/>
      <c r="B218" s="130"/>
      <c r="C218" s="139"/>
      <c r="D218" s="18"/>
      <c r="E218" s="18"/>
      <c r="F218" s="18"/>
      <c r="G218" s="18"/>
      <c r="H218" s="18"/>
      <c r="I218" s="18"/>
      <c r="J218" s="18"/>
      <c r="K218" s="18"/>
      <c r="L218" s="18"/>
      <c r="M218" s="18"/>
      <c r="N218" s="18"/>
      <c r="O218" s="18"/>
      <c r="P218" s="18"/>
      <c r="Q218" s="18"/>
      <c r="R218" s="18"/>
      <c r="S218" s="18"/>
      <c r="T218" s="18"/>
      <c r="U218" s="18"/>
    </row>
    <row r="219" spans="1:21" ht="12.75" customHeight="1" x14ac:dyDescent="0.2">
      <c r="A219" s="130"/>
      <c r="B219" s="130"/>
      <c r="C219" s="139"/>
      <c r="D219" s="18"/>
      <c r="E219" s="18"/>
      <c r="F219" s="18"/>
      <c r="G219" s="18"/>
      <c r="H219" s="18"/>
      <c r="I219" s="18"/>
      <c r="J219" s="18"/>
      <c r="K219" s="18"/>
      <c r="L219" s="18"/>
      <c r="M219" s="18"/>
      <c r="N219" s="18"/>
      <c r="O219" s="18"/>
      <c r="P219" s="18"/>
      <c r="Q219" s="18"/>
      <c r="R219" s="18"/>
      <c r="S219" s="18"/>
      <c r="T219" s="18"/>
      <c r="U219" s="18"/>
    </row>
    <row r="220" spans="1:21" ht="12.75" customHeight="1" x14ac:dyDescent="0.2">
      <c r="A220" s="130"/>
      <c r="B220" s="130"/>
      <c r="C220" s="139"/>
      <c r="D220" s="18"/>
      <c r="E220" s="18"/>
      <c r="F220" s="18"/>
      <c r="G220" s="18"/>
      <c r="H220" s="18"/>
      <c r="I220" s="18"/>
      <c r="J220" s="18"/>
      <c r="K220" s="18"/>
      <c r="L220" s="18"/>
      <c r="M220" s="18"/>
      <c r="N220" s="18"/>
      <c r="O220" s="18"/>
      <c r="P220" s="18"/>
      <c r="Q220" s="18"/>
      <c r="R220" s="18"/>
      <c r="S220" s="18"/>
      <c r="T220" s="18"/>
      <c r="U220" s="18"/>
    </row>
    <row r="221" spans="1:21" ht="12.75" customHeight="1" x14ac:dyDescent="0.2">
      <c r="A221" s="130"/>
      <c r="B221" s="130"/>
      <c r="C221" s="139"/>
      <c r="D221" s="18"/>
      <c r="E221" s="18"/>
      <c r="F221" s="18"/>
      <c r="G221" s="18"/>
      <c r="H221" s="18"/>
      <c r="I221" s="18"/>
      <c r="J221" s="18"/>
      <c r="K221" s="18"/>
      <c r="L221" s="18"/>
      <c r="M221" s="18"/>
      <c r="N221" s="18"/>
      <c r="O221" s="18"/>
      <c r="P221" s="18"/>
      <c r="Q221" s="18"/>
      <c r="R221" s="18"/>
      <c r="S221" s="18"/>
      <c r="T221" s="18"/>
      <c r="U221" s="18"/>
    </row>
    <row r="222" spans="1:21" ht="12.75" customHeight="1" x14ac:dyDescent="0.2">
      <c r="A222" s="130"/>
      <c r="B222" s="130"/>
      <c r="C222" s="139"/>
      <c r="D222" s="18"/>
      <c r="E222" s="18"/>
      <c r="F222" s="18"/>
      <c r="G222" s="18"/>
      <c r="H222" s="18"/>
      <c r="I222" s="18"/>
      <c r="J222" s="18"/>
      <c r="K222" s="18"/>
      <c r="L222" s="18"/>
      <c r="M222" s="18"/>
      <c r="N222" s="18"/>
      <c r="O222" s="18"/>
      <c r="P222" s="18"/>
      <c r="Q222" s="18"/>
      <c r="R222" s="18"/>
      <c r="S222" s="18"/>
      <c r="T222" s="18"/>
      <c r="U222" s="18"/>
    </row>
    <row r="223" spans="1:21" ht="12.75" customHeight="1" x14ac:dyDescent="0.2">
      <c r="A223" s="130"/>
      <c r="B223" s="130"/>
      <c r="C223" s="139"/>
      <c r="D223" s="18"/>
      <c r="E223" s="18"/>
      <c r="F223" s="18"/>
      <c r="G223" s="18"/>
      <c r="H223" s="18"/>
      <c r="I223" s="18"/>
      <c r="J223" s="18"/>
      <c r="K223" s="18"/>
      <c r="L223" s="18"/>
      <c r="M223" s="18"/>
      <c r="N223" s="18"/>
      <c r="O223" s="18"/>
      <c r="P223" s="18"/>
      <c r="Q223" s="18"/>
      <c r="R223" s="18"/>
      <c r="S223" s="18"/>
      <c r="T223" s="18"/>
      <c r="U223" s="18"/>
    </row>
    <row r="224" spans="1:21" ht="12.75" customHeight="1" x14ac:dyDescent="0.2">
      <c r="A224" s="130"/>
      <c r="B224" s="130"/>
      <c r="C224" s="139"/>
      <c r="D224" s="18"/>
      <c r="E224" s="18"/>
      <c r="F224" s="18"/>
      <c r="G224" s="18"/>
      <c r="H224" s="18"/>
      <c r="I224" s="18"/>
      <c r="J224" s="18"/>
      <c r="K224" s="18"/>
      <c r="L224" s="18"/>
      <c r="M224" s="18"/>
      <c r="N224" s="18"/>
      <c r="O224" s="18"/>
      <c r="P224" s="18"/>
      <c r="Q224" s="18"/>
      <c r="R224" s="18"/>
      <c r="S224" s="18"/>
      <c r="T224" s="18"/>
      <c r="U224" s="18"/>
    </row>
    <row r="225" spans="1:21" ht="12.75" customHeight="1" x14ac:dyDescent="0.2">
      <c r="A225" s="130"/>
      <c r="B225" s="130"/>
      <c r="C225" s="139"/>
      <c r="D225" s="18"/>
      <c r="E225" s="18"/>
      <c r="F225" s="18"/>
      <c r="G225" s="18"/>
      <c r="H225" s="18"/>
      <c r="I225" s="18"/>
      <c r="J225" s="18"/>
      <c r="K225" s="18"/>
      <c r="L225" s="18"/>
      <c r="M225" s="18"/>
      <c r="N225" s="18"/>
      <c r="O225" s="18"/>
      <c r="P225" s="18"/>
      <c r="Q225" s="18"/>
      <c r="R225" s="18"/>
      <c r="S225" s="18"/>
      <c r="T225" s="18"/>
      <c r="U225" s="18"/>
    </row>
    <row r="226" spans="1:21" ht="12.75" customHeight="1" x14ac:dyDescent="0.2">
      <c r="A226" s="130"/>
      <c r="B226" s="130"/>
      <c r="C226" s="139"/>
      <c r="D226" s="18"/>
      <c r="E226" s="18"/>
      <c r="F226" s="18"/>
      <c r="G226" s="18"/>
      <c r="H226" s="18"/>
      <c r="I226" s="18"/>
      <c r="J226" s="18"/>
      <c r="K226" s="18"/>
      <c r="L226" s="18"/>
      <c r="M226" s="18"/>
      <c r="N226" s="18"/>
      <c r="O226" s="18"/>
      <c r="P226" s="18"/>
      <c r="Q226" s="18"/>
      <c r="R226" s="18"/>
      <c r="S226" s="18"/>
      <c r="T226" s="18"/>
      <c r="U226" s="18"/>
    </row>
    <row r="227" spans="1:21" ht="12.75" customHeight="1" x14ac:dyDescent="0.2">
      <c r="A227" s="130"/>
      <c r="B227" s="130"/>
      <c r="C227" s="139"/>
      <c r="D227" s="18"/>
      <c r="E227" s="18"/>
      <c r="F227" s="18"/>
      <c r="G227" s="18"/>
      <c r="H227" s="18"/>
      <c r="I227" s="18"/>
      <c r="J227" s="18"/>
      <c r="K227" s="18"/>
      <c r="L227" s="18"/>
      <c r="M227" s="18"/>
      <c r="N227" s="18"/>
      <c r="O227" s="18"/>
      <c r="P227" s="18"/>
      <c r="Q227" s="18"/>
      <c r="R227" s="18"/>
      <c r="S227" s="18"/>
      <c r="T227" s="18"/>
      <c r="U227" s="18"/>
    </row>
    <row r="228" spans="1:21" ht="12.75" customHeight="1" x14ac:dyDescent="0.2">
      <c r="A228" s="130"/>
      <c r="B228" s="130"/>
      <c r="C228" s="139"/>
      <c r="D228" s="18"/>
      <c r="E228" s="18"/>
      <c r="F228" s="18"/>
      <c r="G228" s="18"/>
      <c r="H228" s="18"/>
      <c r="I228" s="18"/>
      <c r="J228" s="18"/>
      <c r="K228" s="18"/>
      <c r="L228" s="18"/>
      <c r="M228" s="18"/>
      <c r="N228" s="18"/>
      <c r="O228" s="18"/>
      <c r="P228" s="18"/>
      <c r="Q228" s="18"/>
      <c r="R228" s="18"/>
      <c r="S228" s="18"/>
      <c r="T228" s="18"/>
      <c r="U228" s="18"/>
    </row>
    <row r="229" spans="1:21" ht="12.75" customHeight="1" x14ac:dyDescent="0.2">
      <c r="A229" s="130"/>
      <c r="B229" s="130"/>
      <c r="C229" s="139"/>
      <c r="D229" s="18"/>
      <c r="E229" s="18"/>
      <c r="F229" s="18"/>
      <c r="G229" s="18"/>
      <c r="H229" s="18"/>
      <c r="I229" s="18"/>
      <c r="J229" s="18"/>
      <c r="K229" s="18"/>
      <c r="L229" s="18"/>
      <c r="M229" s="18"/>
      <c r="N229" s="18"/>
      <c r="O229" s="18"/>
      <c r="P229" s="18"/>
      <c r="Q229" s="18"/>
      <c r="R229" s="18"/>
      <c r="S229" s="18"/>
      <c r="T229" s="18"/>
      <c r="U229" s="18"/>
    </row>
    <row r="230" spans="1:21" ht="12.75" customHeight="1" x14ac:dyDescent="0.2">
      <c r="A230" s="130"/>
      <c r="B230" s="130"/>
      <c r="C230" s="139"/>
      <c r="D230" s="18"/>
      <c r="E230" s="18"/>
      <c r="F230" s="18"/>
      <c r="G230" s="18"/>
      <c r="H230" s="18"/>
      <c r="I230" s="18"/>
      <c r="J230" s="18"/>
      <c r="K230" s="18"/>
      <c r="L230" s="18"/>
      <c r="M230" s="18"/>
      <c r="N230" s="18"/>
      <c r="O230" s="18"/>
      <c r="P230" s="18"/>
      <c r="Q230" s="18"/>
      <c r="R230" s="18"/>
      <c r="S230" s="18"/>
      <c r="T230" s="18"/>
      <c r="U230" s="18"/>
    </row>
    <row r="231" spans="1:21" ht="12.75" customHeight="1" x14ac:dyDescent="0.2">
      <c r="A231" s="130"/>
      <c r="B231" s="130"/>
      <c r="C231" s="139"/>
      <c r="D231" s="18"/>
      <c r="E231" s="18"/>
      <c r="F231" s="18"/>
      <c r="G231" s="18"/>
      <c r="H231" s="18"/>
      <c r="I231" s="18"/>
      <c r="J231" s="18"/>
      <c r="K231" s="18"/>
      <c r="L231" s="18"/>
      <c r="M231" s="18"/>
      <c r="N231" s="18"/>
      <c r="O231" s="18"/>
      <c r="P231" s="18"/>
      <c r="Q231" s="18"/>
      <c r="R231" s="18"/>
      <c r="S231" s="18"/>
      <c r="T231" s="18"/>
      <c r="U231" s="18"/>
    </row>
    <row r="232" spans="1:21" ht="12.75" customHeight="1" x14ac:dyDescent="0.2">
      <c r="A232" s="130"/>
      <c r="B232" s="130"/>
      <c r="C232" s="139"/>
      <c r="D232" s="18"/>
      <c r="E232" s="18"/>
      <c r="F232" s="18"/>
      <c r="G232" s="18"/>
      <c r="H232" s="18"/>
      <c r="I232" s="18"/>
      <c r="J232" s="18"/>
      <c r="K232" s="18"/>
      <c r="L232" s="18"/>
      <c r="M232" s="18"/>
      <c r="N232" s="18"/>
      <c r="O232" s="18"/>
      <c r="P232" s="18"/>
      <c r="Q232" s="18"/>
      <c r="R232" s="18"/>
      <c r="S232" s="18"/>
      <c r="T232" s="18"/>
      <c r="U232" s="18"/>
    </row>
    <row r="233" spans="1:21" ht="12.75" customHeight="1" x14ac:dyDescent="0.2">
      <c r="A233" s="130"/>
      <c r="B233" s="130"/>
      <c r="C233" s="139"/>
      <c r="D233" s="18"/>
      <c r="E233" s="18"/>
      <c r="F233" s="18"/>
      <c r="G233" s="18"/>
      <c r="H233" s="18"/>
      <c r="I233" s="18"/>
      <c r="J233" s="18"/>
      <c r="K233" s="18"/>
      <c r="L233" s="18"/>
      <c r="M233" s="18"/>
      <c r="N233" s="18"/>
      <c r="O233" s="18"/>
      <c r="P233" s="18"/>
      <c r="Q233" s="18"/>
      <c r="R233" s="18"/>
      <c r="S233" s="18"/>
      <c r="T233" s="18"/>
      <c r="U233" s="18"/>
    </row>
    <row r="234" spans="1:21" ht="12.75" customHeight="1" x14ac:dyDescent="0.2">
      <c r="A234" s="130"/>
      <c r="B234" s="130"/>
      <c r="C234" s="139"/>
      <c r="D234" s="18"/>
      <c r="E234" s="18"/>
      <c r="F234" s="18"/>
      <c r="G234" s="18"/>
      <c r="H234" s="18"/>
      <c r="I234" s="18"/>
      <c r="J234" s="18"/>
      <c r="K234" s="18"/>
      <c r="L234" s="18"/>
      <c r="M234" s="18"/>
      <c r="N234" s="18"/>
      <c r="O234" s="18"/>
      <c r="P234" s="18"/>
      <c r="Q234" s="18"/>
      <c r="R234" s="18"/>
      <c r="S234" s="18"/>
      <c r="T234" s="18"/>
      <c r="U234" s="18"/>
    </row>
    <row r="235" spans="1:21" ht="12.75" customHeight="1" x14ac:dyDescent="0.2">
      <c r="A235" s="130"/>
      <c r="B235" s="130"/>
      <c r="C235" s="139"/>
      <c r="D235" s="18"/>
      <c r="E235" s="18"/>
      <c r="F235" s="18"/>
      <c r="G235" s="18"/>
      <c r="H235" s="18"/>
      <c r="I235" s="18"/>
      <c r="J235" s="18"/>
      <c r="K235" s="18"/>
      <c r="L235" s="18"/>
      <c r="M235" s="18"/>
      <c r="N235" s="18"/>
      <c r="O235" s="18"/>
      <c r="P235" s="18"/>
      <c r="Q235" s="18"/>
      <c r="R235" s="18"/>
      <c r="S235" s="18"/>
      <c r="T235" s="18"/>
      <c r="U235" s="18"/>
    </row>
    <row r="236" spans="1:21" ht="12.75" customHeight="1" x14ac:dyDescent="0.2">
      <c r="A236" s="130"/>
      <c r="B236" s="130"/>
      <c r="C236" s="139"/>
      <c r="D236" s="18"/>
      <c r="E236" s="18"/>
      <c r="F236" s="18"/>
      <c r="G236" s="18"/>
      <c r="H236" s="18"/>
      <c r="I236" s="18"/>
      <c r="J236" s="18"/>
      <c r="K236" s="18"/>
      <c r="L236" s="18"/>
      <c r="M236" s="18"/>
      <c r="N236" s="18"/>
      <c r="O236" s="18"/>
      <c r="P236" s="18"/>
      <c r="Q236" s="18"/>
      <c r="R236" s="18"/>
      <c r="S236" s="18"/>
      <c r="T236" s="18"/>
      <c r="U236" s="18"/>
    </row>
    <row r="237" spans="1:21" ht="12.75" customHeight="1" x14ac:dyDescent="0.2">
      <c r="A237" s="130"/>
      <c r="B237" s="130"/>
      <c r="C237" s="139"/>
      <c r="D237" s="18"/>
      <c r="E237" s="18"/>
      <c r="F237" s="18"/>
      <c r="G237" s="18"/>
      <c r="H237" s="18"/>
      <c r="I237" s="18"/>
      <c r="J237" s="18"/>
      <c r="K237" s="18"/>
      <c r="L237" s="18"/>
      <c r="M237" s="18"/>
      <c r="N237" s="18"/>
      <c r="O237" s="18"/>
      <c r="P237" s="18"/>
      <c r="Q237" s="18"/>
      <c r="R237" s="18"/>
      <c r="S237" s="18"/>
      <c r="T237" s="18"/>
      <c r="U237" s="18"/>
    </row>
    <row r="238" spans="1:21" ht="12.75" customHeight="1" x14ac:dyDescent="0.2">
      <c r="A238" s="130"/>
      <c r="B238" s="130"/>
      <c r="C238" s="139"/>
      <c r="D238" s="18"/>
      <c r="E238" s="18"/>
      <c r="F238" s="18"/>
      <c r="G238" s="18"/>
      <c r="H238" s="18"/>
      <c r="I238" s="18"/>
      <c r="J238" s="18"/>
      <c r="K238" s="18"/>
      <c r="L238" s="18"/>
      <c r="M238" s="18"/>
      <c r="N238" s="18"/>
      <c r="O238" s="18"/>
      <c r="P238" s="18"/>
      <c r="Q238" s="18"/>
      <c r="R238" s="18"/>
      <c r="S238" s="18"/>
      <c r="T238" s="18"/>
      <c r="U238" s="18"/>
    </row>
    <row r="239" spans="1:21" ht="12.75" customHeight="1" x14ac:dyDescent="0.2">
      <c r="A239" s="130"/>
      <c r="B239" s="130"/>
      <c r="C239" s="139"/>
      <c r="D239" s="18"/>
      <c r="E239" s="18"/>
      <c r="F239" s="18"/>
      <c r="G239" s="18"/>
      <c r="H239" s="18"/>
      <c r="I239" s="18"/>
      <c r="J239" s="18"/>
      <c r="K239" s="18"/>
      <c r="L239" s="18"/>
      <c r="M239" s="18"/>
      <c r="N239" s="18"/>
      <c r="O239" s="18"/>
      <c r="P239" s="18"/>
      <c r="Q239" s="18"/>
      <c r="R239" s="18"/>
      <c r="S239" s="18"/>
      <c r="T239" s="18"/>
      <c r="U239" s="18"/>
    </row>
    <row r="240" spans="1:21" ht="12.75" customHeight="1" x14ac:dyDescent="0.2">
      <c r="A240" s="130"/>
      <c r="B240" s="130"/>
      <c r="C240" s="139"/>
      <c r="D240" s="18"/>
      <c r="E240" s="18"/>
      <c r="F240" s="18"/>
      <c r="G240" s="18"/>
      <c r="H240" s="18"/>
      <c r="I240" s="18"/>
      <c r="J240" s="18"/>
      <c r="K240" s="18"/>
      <c r="L240" s="18"/>
      <c r="M240" s="18"/>
      <c r="N240" s="18"/>
      <c r="O240" s="18"/>
      <c r="P240" s="18"/>
      <c r="Q240" s="18"/>
      <c r="R240" s="18"/>
      <c r="S240" s="18"/>
      <c r="T240" s="18"/>
      <c r="U240" s="18"/>
    </row>
    <row r="241" spans="1:21" ht="12.75" customHeight="1" x14ac:dyDescent="0.2">
      <c r="A241" s="130"/>
      <c r="B241" s="130"/>
      <c r="C241" s="139"/>
      <c r="D241" s="18"/>
      <c r="E241" s="18"/>
      <c r="F241" s="18"/>
      <c r="G241" s="18"/>
      <c r="H241" s="18"/>
      <c r="I241" s="18"/>
      <c r="J241" s="18"/>
      <c r="K241" s="18"/>
      <c r="L241" s="18"/>
      <c r="M241" s="18"/>
      <c r="N241" s="18"/>
      <c r="O241" s="18"/>
      <c r="P241" s="18"/>
      <c r="Q241" s="18"/>
      <c r="R241" s="18"/>
      <c r="S241" s="18"/>
      <c r="T241" s="18"/>
      <c r="U241" s="18"/>
    </row>
    <row r="242" spans="1:21" ht="12.75" customHeight="1" x14ac:dyDescent="0.2">
      <c r="A242" s="130"/>
      <c r="B242" s="130"/>
      <c r="C242" s="139"/>
      <c r="D242" s="18"/>
      <c r="E242" s="18"/>
      <c r="F242" s="18"/>
      <c r="G242" s="18"/>
      <c r="H242" s="18"/>
      <c r="I242" s="18"/>
      <c r="J242" s="18"/>
      <c r="K242" s="18"/>
      <c r="L242" s="18"/>
      <c r="M242" s="18"/>
      <c r="N242" s="18"/>
      <c r="O242" s="18"/>
      <c r="P242" s="18"/>
      <c r="Q242" s="18"/>
      <c r="R242" s="18"/>
      <c r="S242" s="18"/>
      <c r="T242" s="18"/>
      <c r="U242" s="18"/>
    </row>
    <row r="243" spans="1:21" ht="12.75" customHeight="1" x14ac:dyDescent="0.2">
      <c r="A243" s="130"/>
      <c r="B243" s="130"/>
      <c r="C243" s="139"/>
      <c r="D243" s="18"/>
      <c r="E243" s="18"/>
      <c r="F243" s="18"/>
      <c r="G243" s="18"/>
      <c r="H243" s="18"/>
      <c r="I243" s="18"/>
      <c r="J243" s="18"/>
      <c r="K243" s="18"/>
      <c r="L243" s="18"/>
      <c r="M243" s="18"/>
      <c r="N243" s="18"/>
      <c r="O243" s="18"/>
      <c r="P243" s="18"/>
      <c r="Q243" s="18"/>
      <c r="R243" s="18"/>
      <c r="S243" s="18"/>
      <c r="T243" s="18"/>
      <c r="U243" s="18"/>
    </row>
    <row r="244" spans="1:21" ht="12.75" customHeight="1" x14ac:dyDescent="0.2">
      <c r="A244" s="130"/>
      <c r="B244" s="130"/>
      <c r="C244" s="139"/>
      <c r="D244" s="18"/>
      <c r="E244" s="18"/>
      <c r="F244" s="18"/>
      <c r="G244" s="18"/>
      <c r="H244" s="18"/>
      <c r="I244" s="18"/>
      <c r="J244" s="18"/>
      <c r="K244" s="18"/>
      <c r="L244" s="18"/>
      <c r="M244" s="18"/>
      <c r="N244" s="18"/>
      <c r="O244" s="18"/>
      <c r="P244" s="18"/>
      <c r="Q244" s="18"/>
      <c r="R244" s="18"/>
      <c r="S244" s="18"/>
      <c r="T244" s="18"/>
      <c r="U244" s="18"/>
    </row>
    <row r="245" spans="1:21" ht="12.75" customHeight="1" x14ac:dyDescent="0.2">
      <c r="A245" s="130"/>
      <c r="B245" s="130"/>
      <c r="C245" s="139"/>
      <c r="D245" s="18"/>
      <c r="E245" s="18"/>
      <c r="F245" s="18"/>
      <c r="G245" s="18"/>
      <c r="H245" s="18"/>
      <c r="I245" s="18"/>
      <c r="J245" s="18"/>
      <c r="K245" s="18"/>
      <c r="L245" s="18"/>
      <c r="M245" s="18"/>
      <c r="N245" s="18"/>
      <c r="O245" s="18"/>
      <c r="P245" s="18"/>
      <c r="Q245" s="18"/>
      <c r="R245" s="18"/>
      <c r="S245" s="18"/>
      <c r="T245" s="18"/>
      <c r="U245" s="18"/>
    </row>
    <row r="246" spans="1:21" ht="12.75" customHeight="1" x14ac:dyDescent="0.2">
      <c r="A246" s="130"/>
      <c r="B246" s="130"/>
      <c r="C246" s="139"/>
      <c r="D246" s="18"/>
      <c r="E246" s="18"/>
      <c r="F246" s="18"/>
      <c r="G246" s="18"/>
      <c r="H246" s="18"/>
      <c r="I246" s="18"/>
      <c r="J246" s="18"/>
      <c r="K246" s="18"/>
      <c r="L246" s="18"/>
      <c r="M246" s="18"/>
      <c r="N246" s="18"/>
      <c r="O246" s="18"/>
      <c r="P246" s="18"/>
      <c r="Q246" s="18"/>
      <c r="R246" s="18"/>
      <c r="S246" s="18"/>
      <c r="T246" s="18"/>
      <c r="U246" s="18"/>
    </row>
    <row r="247" spans="1:21" ht="12.75" customHeight="1" x14ac:dyDescent="0.2">
      <c r="A247" s="130"/>
      <c r="B247" s="130"/>
      <c r="C247" s="139"/>
      <c r="D247" s="18"/>
      <c r="E247" s="18"/>
      <c r="F247" s="18"/>
      <c r="G247" s="18"/>
      <c r="H247" s="18"/>
      <c r="I247" s="18"/>
      <c r="J247" s="18"/>
      <c r="K247" s="18"/>
      <c r="L247" s="18"/>
      <c r="M247" s="18"/>
      <c r="N247" s="18"/>
      <c r="O247" s="18"/>
      <c r="P247" s="18"/>
      <c r="Q247" s="18"/>
      <c r="R247" s="18"/>
      <c r="S247" s="18"/>
      <c r="T247" s="18"/>
      <c r="U247" s="18"/>
    </row>
    <row r="248" spans="1:21" ht="12.75" customHeight="1" x14ac:dyDescent="0.2">
      <c r="A248" s="130"/>
      <c r="B248" s="130"/>
      <c r="C248" s="139"/>
      <c r="D248" s="18"/>
      <c r="E248" s="18"/>
      <c r="F248" s="18"/>
      <c r="G248" s="18"/>
      <c r="H248" s="18"/>
      <c r="I248" s="18"/>
      <c r="J248" s="18"/>
      <c r="K248" s="18"/>
      <c r="L248" s="18"/>
      <c r="M248" s="18"/>
      <c r="N248" s="18"/>
      <c r="O248" s="18"/>
      <c r="P248" s="18"/>
      <c r="Q248" s="18"/>
      <c r="R248" s="18"/>
      <c r="S248" s="18"/>
      <c r="T248" s="18"/>
      <c r="U248" s="18"/>
    </row>
    <row r="249" spans="1:21" ht="12.75" customHeight="1" x14ac:dyDescent="0.2">
      <c r="A249" s="130"/>
      <c r="B249" s="130"/>
      <c r="C249" s="139"/>
      <c r="D249" s="18"/>
      <c r="E249" s="18"/>
      <c r="F249" s="18"/>
      <c r="G249" s="18"/>
      <c r="H249" s="18"/>
      <c r="I249" s="18"/>
      <c r="J249" s="18"/>
      <c r="K249" s="18"/>
      <c r="L249" s="18"/>
      <c r="M249" s="18"/>
      <c r="N249" s="18"/>
      <c r="O249" s="18"/>
      <c r="P249" s="18"/>
      <c r="Q249" s="18"/>
      <c r="R249" s="18"/>
      <c r="S249" s="18"/>
      <c r="T249" s="18"/>
      <c r="U249" s="18"/>
    </row>
    <row r="250" spans="1:21" ht="12.75" customHeight="1" x14ac:dyDescent="0.2">
      <c r="A250" s="130"/>
      <c r="B250" s="130"/>
      <c r="C250" s="139"/>
      <c r="D250" s="18"/>
      <c r="E250" s="18"/>
      <c r="F250" s="18"/>
      <c r="G250" s="18"/>
      <c r="H250" s="18"/>
      <c r="I250" s="18"/>
      <c r="J250" s="18"/>
      <c r="K250" s="18"/>
      <c r="L250" s="18"/>
      <c r="M250" s="18"/>
      <c r="N250" s="18"/>
      <c r="O250" s="18"/>
      <c r="P250" s="18"/>
      <c r="Q250" s="18"/>
      <c r="R250" s="18"/>
      <c r="S250" s="18"/>
      <c r="T250" s="18"/>
      <c r="U250" s="18"/>
    </row>
    <row r="251" spans="1:21" ht="12.75" customHeight="1" x14ac:dyDescent="0.2">
      <c r="A251" s="130"/>
      <c r="B251" s="130"/>
      <c r="C251" s="139"/>
      <c r="D251" s="18"/>
      <c r="E251" s="18"/>
      <c r="F251" s="18"/>
      <c r="G251" s="18"/>
      <c r="H251" s="18"/>
      <c r="I251" s="18"/>
      <c r="J251" s="18"/>
      <c r="K251" s="18"/>
      <c r="L251" s="18"/>
      <c r="M251" s="18"/>
      <c r="N251" s="18"/>
      <c r="O251" s="18"/>
      <c r="P251" s="18"/>
      <c r="Q251" s="18"/>
      <c r="R251" s="18"/>
      <c r="S251" s="18"/>
      <c r="T251" s="18"/>
      <c r="U251" s="18"/>
    </row>
    <row r="252" spans="1:21" ht="12.75" customHeight="1" x14ac:dyDescent="0.2">
      <c r="A252" s="130"/>
      <c r="B252" s="130"/>
      <c r="C252" s="139"/>
      <c r="D252" s="18"/>
      <c r="E252" s="18"/>
      <c r="F252" s="18"/>
      <c r="G252" s="18"/>
      <c r="H252" s="18"/>
      <c r="I252" s="18"/>
      <c r="J252" s="18"/>
      <c r="K252" s="18"/>
      <c r="L252" s="18"/>
      <c r="M252" s="18"/>
      <c r="N252" s="18"/>
      <c r="O252" s="18"/>
      <c r="P252" s="18"/>
      <c r="Q252" s="18"/>
      <c r="R252" s="18"/>
      <c r="S252" s="18"/>
      <c r="T252" s="18"/>
      <c r="U252" s="18"/>
    </row>
    <row r="253" spans="1:21" ht="12.75" customHeight="1" x14ac:dyDescent="0.2">
      <c r="A253" s="130"/>
      <c r="B253" s="130"/>
      <c r="C253" s="139"/>
      <c r="D253" s="18"/>
      <c r="E253" s="18"/>
      <c r="F253" s="18"/>
      <c r="G253" s="18"/>
      <c r="H253" s="18"/>
      <c r="I253" s="18"/>
      <c r="J253" s="18"/>
      <c r="K253" s="18"/>
      <c r="L253" s="18"/>
      <c r="M253" s="18"/>
      <c r="N253" s="18"/>
      <c r="O253" s="18"/>
      <c r="P253" s="18"/>
      <c r="Q253" s="18"/>
      <c r="R253" s="18"/>
      <c r="S253" s="18"/>
      <c r="T253" s="18"/>
      <c r="U253" s="18"/>
    </row>
    <row r="254" spans="1:21" ht="12.75" customHeight="1" x14ac:dyDescent="0.2">
      <c r="A254" s="130"/>
      <c r="B254" s="130"/>
      <c r="C254" s="139"/>
      <c r="D254" s="18"/>
      <c r="E254" s="18"/>
      <c r="F254" s="18"/>
      <c r="G254" s="18"/>
      <c r="H254" s="18"/>
      <c r="I254" s="18"/>
      <c r="J254" s="18"/>
      <c r="K254" s="18"/>
      <c r="L254" s="18"/>
      <c r="M254" s="18"/>
      <c r="N254" s="18"/>
      <c r="O254" s="18"/>
      <c r="P254" s="18"/>
      <c r="Q254" s="18"/>
      <c r="R254" s="18"/>
      <c r="S254" s="18"/>
      <c r="T254" s="18"/>
      <c r="U254" s="18"/>
    </row>
    <row r="255" spans="1:21" ht="12.75" customHeight="1" x14ac:dyDescent="0.2">
      <c r="A255" s="130"/>
      <c r="B255" s="130"/>
      <c r="C255" s="139"/>
      <c r="D255" s="18"/>
      <c r="E255" s="18"/>
      <c r="F255" s="18"/>
      <c r="G255" s="18"/>
      <c r="H255" s="18"/>
      <c r="I255" s="18"/>
      <c r="J255" s="18"/>
      <c r="K255" s="18"/>
      <c r="L255" s="18"/>
      <c r="M255" s="18"/>
      <c r="N255" s="18"/>
      <c r="O255" s="18"/>
      <c r="P255" s="18"/>
      <c r="Q255" s="18"/>
      <c r="R255" s="18"/>
      <c r="S255" s="18"/>
      <c r="T255" s="18"/>
      <c r="U255" s="18"/>
    </row>
    <row r="256" spans="1:21" ht="12.75" customHeight="1" x14ac:dyDescent="0.2">
      <c r="A256" s="130"/>
      <c r="B256" s="130"/>
      <c r="C256" s="139"/>
      <c r="D256" s="18"/>
      <c r="E256" s="18"/>
      <c r="F256" s="18"/>
      <c r="G256" s="18"/>
      <c r="H256" s="18"/>
      <c r="I256" s="18"/>
      <c r="J256" s="18"/>
      <c r="K256" s="18"/>
      <c r="L256" s="18"/>
      <c r="M256" s="18"/>
      <c r="N256" s="18"/>
      <c r="O256" s="18"/>
      <c r="P256" s="18"/>
      <c r="Q256" s="18"/>
      <c r="R256" s="18"/>
      <c r="S256" s="18"/>
      <c r="T256" s="18"/>
      <c r="U256" s="18"/>
    </row>
    <row r="257" spans="1:21" ht="12.75" customHeight="1" x14ac:dyDescent="0.2">
      <c r="A257" s="130"/>
      <c r="B257" s="130"/>
      <c r="C257" s="139"/>
      <c r="D257" s="18"/>
      <c r="E257" s="18"/>
      <c r="F257" s="18"/>
      <c r="G257" s="18"/>
      <c r="H257" s="18"/>
      <c r="I257" s="18"/>
      <c r="J257" s="18"/>
      <c r="K257" s="18"/>
      <c r="L257" s="18"/>
      <c r="M257" s="18"/>
      <c r="N257" s="18"/>
      <c r="O257" s="18"/>
      <c r="P257" s="18"/>
      <c r="Q257" s="18"/>
      <c r="R257" s="18"/>
      <c r="S257" s="18"/>
      <c r="T257" s="18"/>
      <c r="U257" s="18"/>
    </row>
    <row r="258" spans="1:21" ht="12.75" customHeight="1" x14ac:dyDescent="0.2">
      <c r="A258" s="130"/>
      <c r="B258" s="130"/>
      <c r="C258" s="139"/>
      <c r="D258" s="18"/>
      <c r="E258" s="18"/>
      <c r="F258" s="18"/>
      <c r="G258" s="18"/>
      <c r="H258" s="18"/>
      <c r="I258" s="18"/>
      <c r="J258" s="18"/>
      <c r="K258" s="18"/>
      <c r="L258" s="18"/>
      <c r="M258" s="18"/>
      <c r="N258" s="18"/>
      <c r="O258" s="18"/>
      <c r="P258" s="18"/>
      <c r="Q258" s="18"/>
      <c r="R258" s="18"/>
      <c r="S258" s="18"/>
      <c r="T258" s="18"/>
      <c r="U258" s="18"/>
    </row>
    <row r="259" spans="1:21" ht="12.75" customHeight="1" x14ac:dyDescent="0.2">
      <c r="A259" s="130"/>
      <c r="B259" s="130"/>
      <c r="C259" s="139"/>
      <c r="D259" s="18"/>
      <c r="E259" s="18"/>
      <c r="F259" s="18"/>
      <c r="G259" s="18"/>
      <c r="H259" s="18"/>
      <c r="I259" s="18"/>
      <c r="J259" s="18"/>
      <c r="K259" s="18"/>
      <c r="L259" s="18"/>
      <c r="M259" s="18"/>
      <c r="N259" s="18"/>
      <c r="O259" s="18"/>
      <c r="P259" s="18"/>
      <c r="Q259" s="18"/>
      <c r="R259" s="18"/>
      <c r="S259" s="18"/>
      <c r="T259" s="18"/>
      <c r="U259" s="18"/>
    </row>
    <row r="260" spans="1:21" ht="12.75" customHeight="1" x14ac:dyDescent="0.2">
      <c r="A260" s="130"/>
      <c r="B260" s="130"/>
      <c r="C260" s="139"/>
      <c r="D260" s="18"/>
      <c r="E260" s="18"/>
      <c r="F260" s="18"/>
      <c r="G260" s="18"/>
      <c r="H260" s="18"/>
      <c r="I260" s="18"/>
      <c r="J260" s="18"/>
      <c r="K260" s="18"/>
      <c r="L260" s="18"/>
      <c r="M260" s="18"/>
      <c r="N260" s="18"/>
      <c r="O260" s="18"/>
      <c r="P260" s="18"/>
      <c r="Q260" s="18"/>
      <c r="R260" s="18"/>
      <c r="S260" s="18"/>
      <c r="T260" s="18"/>
      <c r="U260" s="18"/>
    </row>
    <row r="261" spans="1:21" ht="12.75" customHeight="1" x14ac:dyDescent="0.2">
      <c r="A261" s="130"/>
      <c r="B261" s="130"/>
      <c r="C261" s="139"/>
      <c r="D261" s="18"/>
      <c r="E261" s="18"/>
      <c r="F261" s="18"/>
      <c r="G261" s="18"/>
      <c r="H261" s="18"/>
      <c r="I261" s="18"/>
      <c r="J261" s="18"/>
      <c r="K261" s="18"/>
      <c r="L261" s="18"/>
      <c r="M261" s="18"/>
      <c r="N261" s="18"/>
      <c r="O261" s="18"/>
      <c r="P261" s="18"/>
      <c r="Q261" s="18"/>
      <c r="R261" s="18"/>
      <c r="S261" s="18"/>
      <c r="T261" s="18"/>
      <c r="U261" s="18"/>
    </row>
    <row r="262" spans="1:21" ht="12.75" customHeight="1" x14ac:dyDescent="0.2">
      <c r="A262" s="130"/>
      <c r="B262" s="130"/>
      <c r="C262" s="139"/>
      <c r="D262" s="18"/>
      <c r="E262" s="18"/>
      <c r="F262" s="18"/>
      <c r="G262" s="18"/>
      <c r="H262" s="18"/>
      <c r="I262" s="18"/>
      <c r="J262" s="18"/>
      <c r="K262" s="18"/>
      <c r="L262" s="18"/>
      <c r="M262" s="18"/>
      <c r="N262" s="18"/>
      <c r="O262" s="18"/>
      <c r="P262" s="18"/>
      <c r="Q262" s="18"/>
      <c r="R262" s="18"/>
      <c r="S262" s="18"/>
      <c r="T262" s="18"/>
      <c r="U262" s="18"/>
    </row>
    <row r="263" spans="1:21" ht="12.75" customHeight="1" x14ac:dyDescent="0.2">
      <c r="A263" s="130"/>
      <c r="B263" s="130"/>
      <c r="C263" s="139"/>
      <c r="D263" s="18"/>
      <c r="E263" s="18"/>
      <c r="F263" s="18"/>
      <c r="G263" s="18"/>
      <c r="H263" s="18"/>
      <c r="I263" s="18"/>
      <c r="J263" s="18"/>
      <c r="K263" s="18"/>
      <c r="L263" s="18"/>
      <c r="M263" s="18"/>
      <c r="N263" s="18"/>
      <c r="O263" s="18"/>
      <c r="P263" s="18"/>
      <c r="Q263" s="18"/>
      <c r="R263" s="18"/>
      <c r="S263" s="18"/>
      <c r="T263" s="18"/>
      <c r="U263" s="18"/>
    </row>
    <row r="264" spans="1:21" ht="12.75" customHeight="1" x14ac:dyDescent="0.2">
      <c r="A264" s="130"/>
      <c r="B264" s="130"/>
      <c r="C264" s="139"/>
      <c r="D264" s="18"/>
      <c r="E264" s="18"/>
      <c r="F264" s="18"/>
      <c r="G264" s="18"/>
      <c r="H264" s="18"/>
      <c r="I264" s="18"/>
      <c r="J264" s="18"/>
      <c r="K264" s="18"/>
      <c r="L264" s="18"/>
      <c r="M264" s="18"/>
      <c r="N264" s="18"/>
      <c r="O264" s="18"/>
      <c r="P264" s="18"/>
      <c r="Q264" s="18"/>
      <c r="R264" s="18"/>
      <c r="S264" s="18"/>
      <c r="T264" s="18"/>
      <c r="U264" s="18"/>
    </row>
    <row r="265" spans="1:21" ht="12.75" customHeight="1" x14ac:dyDescent="0.2">
      <c r="A265" s="130"/>
      <c r="B265" s="130"/>
      <c r="C265" s="139"/>
      <c r="D265" s="18"/>
      <c r="E265" s="18"/>
      <c r="F265" s="18"/>
      <c r="G265" s="18"/>
      <c r="H265" s="18"/>
      <c r="I265" s="18"/>
      <c r="J265" s="18"/>
      <c r="K265" s="18"/>
      <c r="L265" s="18"/>
      <c r="M265" s="18"/>
      <c r="N265" s="18"/>
      <c r="O265" s="18"/>
      <c r="P265" s="18"/>
      <c r="Q265" s="18"/>
      <c r="R265" s="18"/>
      <c r="S265" s="18"/>
      <c r="T265" s="18"/>
      <c r="U265" s="18"/>
    </row>
    <row r="266" spans="1:21" ht="12.75" customHeight="1" x14ac:dyDescent="0.2">
      <c r="A266" s="130"/>
      <c r="B266" s="130"/>
      <c r="C266" s="139"/>
      <c r="D266" s="18"/>
      <c r="E266" s="18"/>
      <c r="F266" s="18"/>
      <c r="G266" s="18"/>
      <c r="H266" s="18"/>
      <c r="I266" s="18"/>
      <c r="J266" s="18"/>
      <c r="K266" s="18"/>
      <c r="L266" s="18"/>
      <c r="M266" s="18"/>
      <c r="N266" s="18"/>
      <c r="O266" s="18"/>
      <c r="P266" s="18"/>
      <c r="Q266" s="18"/>
      <c r="R266" s="18"/>
      <c r="S266" s="18"/>
      <c r="T266" s="18"/>
      <c r="U266" s="18"/>
    </row>
    <row r="267" spans="1:21" ht="12.75" customHeight="1" x14ac:dyDescent="0.2">
      <c r="A267" s="130"/>
      <c r="B267" s="130"/>
      <c r="C267" s="139"/>
      <c r="D267" s="18"/>
      <c r="E267" s="18"/>
      <c r="F267" s="18"/>
      <c r="G267" s="18"/>
      <c r="H267" s="18"/>
      <c r="I267" s="18"/>
      <c r="J267" s="18"/>
      <c r="K267" s="18"/>
      <c r="L267" s="18"/>
      <c r="M267" s="18"/>
      <c r="N267" s="18"/>
      <c r="O267" s="18"/>
      <c r="P267" s="18"/>
      <c r="Q267" s="18"/>
      <c r="R267" s="18"/>
      <c r="S267" s="18"/>
      <c r="T267" s="18"/>
      <c r="U267" s="18"/>
    </row>
    <row r="268" spans="1:21" ht="12.75" customHeight="1" x14ac:dyDescent="0.2">
      <c r="A268" s="130"/>
      <c r="B268" s="130"/>
      <c r="C268" s="139"/>
      <c r="D268" s="18"/>
      <c r="E268" s="18"/>
      <c r="F268" s="18"/>
      <c r="G268" s="18"/>
      <c r="H268" s="18"/>
      <c r="I268" s="18"/>
      <c r="J268" s="18"/>
      <c r="K268" s="18"/>
      <c r="L268" s="18"/>
      <c r="M268" s="18"/>
      <c r="N268" s="18"/>
      <c r="O268" s="18"/>
      <c r="P268" s="18"/>
      <c r="Q268" s="18"/>
      <c r="R268" s="18"/>
      <c r="S268" s="18"/>
      <c r="T268" s="18"/>
      <c r="U268" s="18"/>
    </row>
    <row r="269" spans="1:21" ht="12.75" customHeight="1" x14ac:dyDescent="0.2">
      <c r="A269" s="130"/>
      <c r="B269" s="130"/>
      <c r="C269" s="139"/>
      <c r="D269" s="18"/>
      <c r="E269" s="18"/>
      <c r="F269" s="18"/>
      <c r="G269" s="18"/>
      <c r="H269" s="18"/>
      <c r="I269" s="18"/>
      <c r="J269" s="18"/>
      <c r="K269" s="18"/>
      <c r="L269" s="18"/>
      <c r="M269" s="18"/>
      <c r="N269" s="18"/>
      <c r="O269" s="18"/>
      <c r="P269" s="18"/>
      <c r="Q269" s="18"/>
      <c r="R269" s="18"/>
      <c r="S269" s="18"/>
      <c r="T269" s="18"/>
      <c r="U269" s="18"/>
    </row>
    <row r="270" spans="1:21" ht="12.75" customHeight="1" x14ac:dyDescent="0.2">
      <c r="A270" s="130"/>
      <c r="B270" s="130"/>
      <c r="C270" s="139"/>
      <c r="D270" s="18"/>
      <c r="E270" s="18"/>
      <c r="F270" s="18"/>
      <c r="G270" s="18"/>
      <c r="H270" s="18"/>
      <c r="I270" s="18"/>
      <c r="J270" s="18"/>
      <c r="K270" s="18"/>
      <c r="L270" s="18"/>
      <c r="M270" s="18"/>
      <c r="N270" s="18"/>
      <c r="O270" s="18"/>
      <c r="P270" s="18"/>
      <c r="Q270" s="18"/>
      <c r="R270" s="18"/>
      <c r="S270" s="18"/>
      <c r="T270" s="18"/>
      <c r="U270" s="18"/>
    </row>
    <row r="271" spans="1:21" ht="12.75" customHeight="1" x14ac:dyDescent="0.2">
      <c r="A271" s="130"/>
      <c r="B271" s="130"/>
      <c r="C271" s="139"/>
      <c r="D271" s="18"/>
      <c r="E271" s="18"/>
      <c r="F271" s="18"/>
      <c r="G271" s="18"/>
      <c r="H271" s="18"/>
      <c r="I271" s="18"/>
      <c r="J271" s="18"/>
      <c r="K271" s="18"/>
      <c r="L271" s="18"/>
      <c r="M271" s="18"/>
      <c r="N271" s="18"/>
      <c r="O271" s="18"/>
      <c r="P271" s="18"/>
      <c r="Q271" s="18"/>
      <c r="R271" s="18"/>
      <c r="S271" s="18"/>
      <c r="T271" s="18"/>
      <c r="U271" s="18"/>
    </row>
    <row r="272" spans="1:21" ht="12.75" customHeight="1" x14ac:dyDescent="0.2">
      <c r="A272" s="130"/>
      <c r="B272" s="130"/>
      <c r="C272" s="139"/>
      <c r="D272" s="18"/>
      <c r="E272" s="18"/>
      <c r="F272" s="18"/>
      <c r="G272" s="18"/>
      <c r="H272" s="18"/>
      <c r="I272" s="18"/>
      <c r="J272" s="18"/>
      <c r="K272" s="18"/>
      <c r="L272" s="18"/>
      <c r="M272" s="18"/>
      <c r="N272" s="18"/>
      <c r="O272" s="18"/>
      <c r="P272" s="18"/>
      <c r="Q272" s="18"/>
      <c r="R272" s="18"/>
      <c r="S272" s="18"/>
      <c r="T272" s="18"/>
      <c r="U272" s="18"/>
    </row>
    <row r="273" spans="1:21" ht="12.75" customHeight="1" x14ac:dyDescent="0.2">
      <c r="A273" s="130"/>
      <c r="B273" s="130"/>
      <c r="C273" s="139"/>
      <c r="D273" s="18"/>
      <c r="E273" s="18"/>
      <c r="F273" s="18"/>
      <c r="G273" s="18"/>
      <c r="H273" s="18"/>
      <c r="I273" s="18"/>
      <c r="J273" s="18"/>
      <c r="K273" s="18"/>
      <c r="L273" s="18"/>
      <c r="M273" s="18"/>
      <c r="N273" s="18"/>
      <c r="O273" s="18"/>
      <c r="P273" s="18"/>
      <c r="Q273" s="18"/>
      <c r="R273" s="18"/>
      <c r="S273" s="18"/>
      <c r="T273" s="18"/>
      <c r="U273" s="18"/>
    </row>
    <row r="274" spans="1:21" ht="12.75" customHeight="1" x14ac:dyDescent="0.2">
      <c r="A274" s="130"/>
      <c r="B274" s="130"/>
      <c r="C274" s="139"/>
      <c r="D274" s="18"/>
      <c r="E274" s="18"/>
      <c r="F274" s="18"/>
      <c r="G274" s="18"/>
      <c r="H274" s="18"/>
      <c r="I274" s="18"/>
      <c r="J274" s="18"/>
      <c r="K274" s="18"/>
      <c r="L274" s="18"/>
      <c r="M274" s="18"/>
      <c r="N274" s="18"/>
      <c r="O274" s="18"/>
      <c r="P274" s="18"/>
      <c r="Q274" s="18"/>
      <c r="R274" s="18"/>
      <c r="S274" s="18"/>
      <c r="T274" s="18"/>
      <c r="U274" s="18"/>
    </row>
    <row r="275" spans="1:21" ht="12.75" customHeight="1" x14ac:dyDescent="0.2">
      <c r="A275" s="130"/>
      <c r="B275" s="130"/>
      <c r="C275" s="139"/>
      <c r="D275" s="18"/>
      <c r="E275" s="18"/>
      <c r="F275" s="18"/>
      <c r="G275" s="18"/>
      <c r="H275" s="18"/>
      <c r="I275" s="18"/>
      <c r="J275" s="18"/>
      <c r="K275" s="18"/>
      <c r="L275" s="18"/>
      <c r="M275" s="18"/>
      <c r="N275" s="18"/>
      <c r="O275" s="18"/>
      <c r="P275" s="18"/>
      <c r="Q275" s="18"/>
      <c r="R275" s="18"/>
      <c r="S275" s="18"/>
      <c r="T275" s="18"/>
      <c r="U275" s="18"/>
    </row>
    <row r="276" spans="1:21" ht="12.75" customHeight="1" x14ac:dyDescent="0.2">
      <c r="A276" s="130"/>
      <c r="B276" s="130"/>
      <c r="C276" s="139"/>
      <c r="D276" s="18"/>
      <c r="E276" s="18"/>
      <c r="F276" s="18"/>
      <c r="G276" s="18"/>
      <c r="H276" s="18"/>
      <c r="I276" s="18"/>
      <c r="J276" s="18"/>
      <c r="K276" s="18"/>
      <c r="L276" s="18"/>
      <c r="M276" s="18"/>
      <c r="N276" s="18"/>
      <c r="O276" s="18"/>
      <c r="P276" s="18"/>
      <c r="Q276" s="18"/>
      <c r="R276" s="18"/>
      <c r="S276" s="18"/>
      <c r="T276" s="18"/>
      <c r="U276" s="18"/>
    </row>
    <row r="277" spans="1:21" ht="12.75" customHeight="1" x14ac:dyDescent="0.2">
      <c r="A277" s="130"/>
      <c r="B277" s="130"/>
      <c r="C277" s="139"/>
      <c r="D277" s="18"/>
      <c r="E277" s="18"/>
      <c r="F277" s="18"/>
      <c r="G277" s="18"/>
      <c r="H277" s="18"/>
      <c r="I277" s="18"/>
      <c r="J277" s="18"/>
      <c r="K277" s="18"/>
      <c r="L277" s="18"/>
      <c r="M277" s="18"/>
      <c r="N277" s="18"/>
      <c r="O277" s="18"/>
      <c r="P277" s="18"/>
      <c r="Q277" s="18"/>
      <c r="R277" s="18"/>
      <c r="S277" s="18"/>
      <c r="T277" s="18"/>
      <c r="U277" s="18"/>
    </row>
    <row r="278" spans="1:21" ht="12.75" customHeight="1" x14ac:dyDescent="0.2">
      <c r="A278" s="130"/>
      <c r="B278" s="130"/>
      <c r="C278" s="139"/>
      <c r="D278" s="18"/>
      <c r="E278" s="18"/>
      <c r="F278" s="18"/>
      <c r="G278" s="18"/>
      <c r="H278" s="18"/>
      <c r="I278" s="18"/>
      <c r="J278" s="18"/>
      <c r="K278" s="18"/>
      <c r="L278" s="18"/>
      <c r="M278" s="18"/>
      <c r="N278" s="18"/>
      <c r="O278" s="18"/>
      <c r="P278" s="18"/>
      <c r="Q278" s="18"/>
      <c r="R278" s="18"/>
      <c r="S278" s="18"/>
      <c r="T278" s="18"/>
      <c r="U278" s="18"/>
    </row>
    <row r="279" spans="1:21" ht="12.75" customHeight="1" x14ac:dyDescent="0.2">
      <c r="A279" s="130"/>
      <c r="B279" s="130"/>
      <c r="C279" s="139"/>
      <c r="D279" s="18"/>
      <c r="E279" s="18"/>
      <c r="F279" s="18"/>
      <c r="G279" s="18"/>
      <c r="H279" s="18"/>
      <c r="I279" s="18"/>
      <c r="J279" s="18"/>
      <c r="K279" s="18"/>
      <c r="L279" s="18"/>
      <c r="M279" s="18"/>
      <c r="N279" s="18"/>
      <c r="O279" s="18"/>
      <c r="P279" s="18"/>
      <c r="Q279" s="18"/>
      <c r="R279" s="18"/>
      <c r="S279" s="18"/>
      <c r="T279" s="18"/>
      <c r="U279" s="18"/>
    </row>
    <row r="280" spans="1:21" ht="12.75" customHeight="1" x14ac:dyDescent="0.2">
      <c r="A280" s="130"/>
      <c r="B280" s="130"/>
      <c r="C280" s="139"/>
      <c r="D280" s="18"/>
      <c r="E280" s="18"/>
      <c r="F280" s="18"/>
      <c r="G280" s="18"/>
      <c r="H280" s="18"/>
      <c r="I280" s="18"/>
      <c r="J280" s="18"/>
      <c r="K280" s="18"/>
      <c r="L280" s="18"/>
      <c r="M280" s="18"/>
      <c r="N280" s="18"/>
      <c r="O280" s="18"/>
      <c r="P280" s="18"/>
      <c r="Q280" s="18"/>
      <c r="R280" s="18"/>
      <c r="S280" s="18"/>
      <c r="T280" s="18"/>
      <c r="U280" s="18"/>
    </row>
    <row r="281" spans="1:21" ht="12.75" customHeight="1" x14ac:dyDescent="0.2">
      <c r="A281" s="130"/>
      <c r="B281" s="130"/>
      <c r="C281" s="139"/>
      <c r="D281" s="18"/>
      <c r="E281" s="18"/>
      <c r="F281" s="18"/>
      <c r="G281" s="18"/>
      <c r="H281" s="18"/>
      <c r="I281" s="18"/>
      <c r="J281" s="18"/>
      <c r="K281" s="18"/>
      <c r="L281" s="18"/>
      <c r="M281" s="18"/>
      <c r="N281" s="18"/>
      <c r="O281" s="18"/>
      <c r="P281" s="18"/>
      <c r="Q281" s="18"/>
      <c r="R281" s="18"/>
      <c r="S281" s="18"/>
      <c r="T281" s="18"/>
      <c r="U281" s="18"/>
    </row>
    <row r="282" spans="1:21" ht="12.75" customHeight="1" x14ac:dyDescent="0.2">
      <c r="A282" s="130"/>
      <c r="B282" s="130"/>
      <c r="C282" s="139"/>
      <c r="D282" s="18"/>
      <c r="E282" s="18"/>
      <c r="F282" s="18"/>
      <c r="G282" s="18"/>
      <c r="H282" s="18"/>
      <c r="I282" s="18"/>
      <c r="J282" s="18"/>
      <c r="K282" s="18"/>
      <c r="L282" s="18"/>
      <c r="M282" s="18"/>
      <c r="N282" s="18"/>
      <c r="O282" s="18"/>
      <c r="P282" s="18"/>
      <c r="Q282" s="18"/>
      <c r="R282" s="18"/>
      <c r="S282" s="18"/>
      <c r="T282" s="18"/>
      <c r="U282" s="18"/>
    </row>
    <row r="283" spans="1:21" ht="12.75" customHeight="1" x14ac:dyDescent="0.2">
      <c r="A283" s="130"/>
      <c r="B283" s="130"/>
      <c r="C283" s="139"/>
      <c r="D283" s="18"/>
      <c r="E283" s="18"/>
      <c r="F283" s="18"/>
      <c r="G283" s="18"/>
      <c r="H283" s="18"/>
      <c r="I283" s="18"/>
      <c r="J283" s="18"/>
      <c r="K283" s="18"/>
      <c r="L283" s="18"/>
      <c r="M283" s="18"/>
      <c r="N283" s="18"/>
      <c r="O283" s="18"/>
      <c r="P283" s="18"/>
      <c r="Q283" s="18"/>
      <c r="R283" s="18"/>
      <c r="S283" s="18"/>
      <c r="T283" s="18"/>
      <c r="U283" s="18"/>
    </row>
    <row r="284" spans="1:21" ht="12.75" customHeight="1" x14ac:dyDescent="0.2">
      <c r="A284" s="130"/>
      <c r="B284" s="130"/>
      <c r="C284" s="139"/>
      <c r="D284" s="18"/>
      <c r="E284" s="18"/>
      <c r="F284" s="18"/>
      <c r="G284" s="18"/>
      <c r="H284" s="18"/>
      <c r="I284" s="18"/>
      <c r="J284" s="18"/>
      <c r="K284" s="18"/>
      <c r="L284" s="18"/>
      <c r="M284" s="18"/>
      <c r="N284" s="18"/>
      <c r="O284" s="18"/>
      <c r="P284" s="18"/>
      <c r="Q284" s="18"/>
      <c r="R284" s="18"/>
      <c r="S284" s="18"/>
      <c r="T284" s="18"/>
      <c r="U284" s="18"/>
    </row>
    <row r="285" spans="1:21" ht="12.75" customHeight="1" x14ac:dyDescent="0.2">
      <c r="A285" s="130"/>
      <c r="B285" s="130"/>
      <c r="C285" s="139"/>
      <c r="D285" s="18"/>
      <c r="E285" s="18"/>
      <c r="F285" s="18"/>
      <c r="G285" s="18"/>
      <c r="H285" s="18"/>
      <c r="I285" s="18"/>
      <c r="J285" s="18"/>
      <c r="K285" s="18"/>
      <c r="L285" s="18"/>
      <c r="M285" s="18"/>
      <c r="N285" s="18"/>
      <c r="O285" s="18"/>
      <c r="P285" s="18"/>
      <c r="Q285" s="18"/>
      <c r="R285" s="18"/>
      <c r="S285" s="18"/>
      <c r="T285" s="18"/>
      <c r="U285" s="18"/>
    </row>
    <row r="286" spans="1:21" ht="12.75" customHeight="1" x14ac:dyDescent="0.2">
      <c r="A286" s="130"/>
      <c r="B286" s="130"/>
      <c r="C286" s="139"/>
      <c r="D286" s="18"/>
      <c r="E286" s="18"/>
      <c r="F286" s="18"/>
      <c r="G286" s="18"/>
      <c r="H286" s="18"/>
      <c r="I286" s="18"/>
      <c r="J286" s="18"/>
      <c r="K286" s="18"/>
      <c r="L286" s="18"/>
      <c r="M286" s="18"/>
      <c r="N286" s="18"/>
      <c r="O286" s="18"/>
      <c r="P286" s="18"/>
      <c r="Q286" s="18"/>
      <c r="R286" s="18"/>
      <c r="S286" s="18"/>
      <c r="T286" s="18"/>
      <c r="U286" s="18"/>
    </row>
    <row r="287" spans="1:21" ht="12.75" customHeight="1" x14ac:dyDescent="0.2">
      <c r="A287" s="130"/>
      <c r="B287" s="130"/>
      <c r="C287" s="139"/>
      <c r="D287" s="18"/>
      <c r="E287" s="18"/>
      <c r="F287" s="18"/>
      <c r="G287" s="18"/>
      <c r="H287" s="18"/>
      <c r="I287" s="18"/>
      <c r="J287" s="18"/>
      <c r="K287" s="18"/>
      <c r="L287" s="18"/>
      <c r="M287" s="18"/>
      <c r="N287" s="18"/>
      <c r="O287" s="18"/>
      <c r="P287" s="18"/>
      <c r="Q287" s="18"/>
      <c r="R287" s="18"/>
      <c r="S287" s="18"/>
      <c r="T287" s="18"/>
      <c r="U287" s="18"/>
    </row>
    <row r="288" spans="1:21" ht="12.75" customHeight="1" x14ac:dyDescent="0.2">
      <c r="A288" s="130"/>
      <c r="B288" s="130"/>
      <c r="C288" s="139"/>
      <c r="D288" s="18"/>
      <c r="E288" s="18"/>
      <c r="F288" s="18"/>
      <c r="G288" s="18"/>
      <c r="H288" s="18"/>
      <c r="I288" s="18"/>
      <c r="J288" s="18"/>
      <c r="K288" s="18"/>
      <c r="L288" s="18"/>
      <c r="M288" s="18"/>
      <c r="N288" s="18"/>
      <c r="O288" s="18"/>
      <c r="P288" s="18"/>
      <c r="Q288" s="18"/>
      <c r="R288" s="18"/>
      <c r="S288" s="18"/>
      <c r="T288" s="18"/>
      <c r="U288" s="18"/>
    </row>
    <row r="289" spans="1:21" ht="12.75" customHeight="1" x14ac:dyDescent="0.2">
      <c r="A289" s="130"/>
      <c r="B289" s="130"/>
      <c r="C289" s="139"/>
      <c r="D289" s="18"/>
      <c r="E289" s="18"/>
      <c r="F289" s="18"/>
      <c r="G289" s="18"/>
      <c r="H289" s="18"/>
      <c r="I289" s="18"/>
      <c r="J289" s="18"/>
      <c r="K289" s="18"/>
      <c r="L289" s="18"/>
      <c r="M289" s="18"/>
      <c r="N289" s="18"/>
      <c r="O289" s="18"/>
      <c r="P289" s="18"/>
      <c r="Q289" s="18"/>
      <c r="R289" s="18"/>
      <c r="S289" s="18"/>
      <c r="T289" s="18"/>
      <c r="U289" s="18"/>
    </row>
    <row r="290" spans="1:21" ht="12.75" customHeight="1" x14ac:dyDescent="0.2">
      <c r="A290" s="130"/>
      <c r="B290" s="130"/>
      <c r="C290" s="139"/>
      <c r="D290" s="18"/>
      <c r="E290" s="18"/>
      <c r="F290" s="18"/>
      <c r="G290" s="18"/>
      <c r="H290" s="18"/>
      <c r="I290" s="18"/>
      <c r="J290" s="18"/>
      <c r="K290" s="18"/>
      <c r="L290" s="18"/>
      <c r="M290" s="18"/>
      <c r="N290" s="18"/>
      <c r="O290" s="18"/>
      <c r="P290" s="18"/>
      <c r="Q290" s="18"/>
      <c r="R290" s="18"/>
      <c r="S290" s="18"/>
      <c r="T290" s="18"/>
      <c r="U290" s="18"/>
    </row>
    <row r="291" spans="1:21" ht="12.75" customHeight="1" x14ac:dyDescent="0.2">
      <c r="A291" s="130"/>
      <c r="B291" s="130"/>
      <c r="C291" s="139"/>
      <c r="D291" s="18"/>
      <c r="E291" s="18"/>
      <c r="F291" s="18"/>
      <c r="G291" s="18"/>
      <c r="H291" s="18"/>
      <c r="I291" s="18"/>
      <c r="J291" s="18"/>
      <c r="K291" s="18"/>
      <c r="L291" s="18"/>
      <c r="M291" s="18"/>
      <c r="N291" s="18"/>
      <c r="O291" s="18"/>
      <c r="P291" s="18"/>
      <c r="Q291" s="18"/>
      <c r="R291" s="18"/>
      <c r="S291" s="18"/>
      <c r="T291" s="18"/>
      <c r="U291" s="18"/>
    </row>
    <row r="292" spans="1:21" ht="12.75" customHeight="1" x14ac:dyDescent="0.2">
      <c r="A292" s="130"/>
      <c r="B292" s="130"/>
      <c r="C292" s="139"/>
      <c r="D292" s="18"/>
      <c r="E292" s="18"/>
      <c r="F292" s="18"/>
      <c r="G292" s="18"/>
      <c r="H292" s="18"/>
      <c r="I292" s="18"/>
      <c r="J292" s="18"/>
      <c r="K292" s="18"/>
      <c r="L292" s="18"/>
      <c r="M292" s="18"/>
      <c r="N292" s="18"/>
      <c r="O292" s="18"/>
      <c r="P292" s="18"/>
      <c r="Q292" s="18"/>
      <c r="R292" s="18"/>
      <c r="S292" s="18"/>
      <c r="T292" s="18"/>
      <c r="U292" s="18"/>
    </row>
    <row r="293" spans="1:21" ht="12.75" customHeight="1" x14ac:dyDescent="0.2">
      <c r="A293" s="130"/>
      <c r="B293" s="130"/>
      <c r="C293" s="139"/>
      <c r="D293" s="18"/>
      <c r="E293" s="18"/>
      <c r="F293" s="18"/>
      <c r="G293" s="18"/>
      <c r="H293" s="18"/>
      <c r="I293" s="18"/>
      <c r="J293" s="18"/>
      <c r="K293" s="18"/>
      <c r="L293" s="18"/>
      <c r="M293" s="18"/>
      <c r="N293" s="18"/>
      <c r="O293" s="18"/>
      <c r="P293" s="18"/>
      <c r="Q293" s="18"/>
      <c r="R293" s="18"/>
      <c r="S293" s="18"/>
      <c r="T293" s="18"/>
      <c r="U293" s="18"/>
    </row>
    <row r="294" spans="1:21" ht="12.75" customHeight="1" x14ac:dyDescent="0.2">
      <c r="A294" s="130"/>
      <c r="B294" s="130"/>
      <c r="C294" s="139"/>
      <c r="D294" s="18"/>
      <c r="E294" s="18"/>
      <c r="F294" s="18"/>
      <c r="G294" s="18"/>
      <c r="H294" s="18"/>
      <c r="I294" s="18"/>
      <c r="J294" s="18"/>
      <c r="K294" s="18"/>
      <c r="L294" s="18"/>
      <c r="M294" s="18"/>
      <c r="N294" s="18"/>
      <c r="O294" s="18"/>
      <c r="P294" s="18"/>
      <c r="Q294" s="18"/>
      <c r="R294" s="18"/>
      <c r="S294" s="18"/>
      <c r="T294" s="18"/>
      <c r="U294" s="18"/>
    </row>
    <row r="295" spans="1:21" ht="12.75" customHeight="1" x14ac:dyDescent="0.2">
      <c r="A295" s="130"/>
      <c r="B295" s="130"/>
      <c r="C295" s="139"/>
      <c r="D295" s="18"/>
      <c r="E295" s="18"/>
      <c r="F295" s="18"/>
      <c r="G295" s="18"/>
      <c r="H295" s="18"/>
      <c r="I295" s="18"/>
      <c r="J295" s="18"/>
      <c r="K295" s="18"/>
      <c r="L295" s="18"/>
      <c r="M295" s="18"/>
      <c r="N295" s="18"/>
      <c r="O295" s="18"/>
      <c r="P295" s="18"/>
      <c r="Q295" s="18"/>
      <c r="R295" s="18"/>
      <c r="S295" s="18"/>
      <c r="T295" s="18"/>
      <c r="U295" s="18"/>
    </row>
    <row r="296" spans="1:21" ht="12.75" customHeight="1" x14ac:dyDescent="0.2">
      <c r="A296" s="130"/>
      <c r="B296" s="130"/>
      <c r="C296" s="139"/>
      <c r="D296" s="18"/>
      <c r="E296" s="18"/>
      <c r="F296" s="18"/>
      <c r="G296" s="18"/>
      <c r="H296" s="18"/>
      <c r="I296" s="18"/>
      <c r="J296" s="18"/>
      <c r="K296" s="18"/>
      <c r="L296" s="18"/>
      <c r="M296" s="18"/>
      <c r="N296" s="18"/>
      <c r="O296" s="18"/>
      <c r="P296" s="18"/>
      <c r="Q296" s="18"/>
      <c r="R296" s="18"/>
      <c r="S296" s="18"/>
      <c r="T296" s="18"/>
      <c r="U296" s="18"/>
    </row>
    <row r="297" spans="1:21" ht="12.75" customHeight="1" x14ac:dyDescent="0.2">
      <c r="A297" s="130"/>
      <c r="B297" s="130"/>
      <c r="C297" s="139"/>
      <c r="D297" s="18"/>
      <c r="E297" s="18"/>
      <c r="F297" s="18"/>
      <c r="G297" s="18"/>
      <c r="H297" s="18"/>
      <c r="I297" s="18"/>
      <c r="J297" s="18"/>
      <c r="K297" s="18"/>
      <c r="L297" s="18"/>
      <c r="M297" s="18"/>
      <c r="N297" s="18"/>
      <c r="O297" s="18"/>
      <c r="P297" s="18"/>
      <c r="Q297" s="18"/>
      <c r="R297" s="18"/>
      <c r="S297" s="18"/>
      <c r="T297" s="18"/>
      <c r="U297" s="18"/>
    </row>
    <row r="298" spans="1:21" ht="12.75" customHeight="1" x14ac:dyDescent="0.2">
      <c r="A298" s="130"/>
      <c r="B298" s="130"/>
      <c r="C298" s="139"/>
      <c r="D298" s="18"/>
      <c r="E298" s="18"/>
      <c r="F298" s="18"/>
      <c r="G298" s="18"/>
      <c r="H298" s="18"/>
      <c r="I298" s="18"/>
      <c r="J298" s="18"/>
      <c r="K298" s="18"/>
      <c r="L298" s="18"/>
      <c r="M298" s="18"/>
      <c r="N298" s="18"/>
      <c r="O298" s="18"/>
      <c r="P298" s="18"/>
      <c r="Q298" s="18"/>
      <c r="R298" s="18"/>
      <c r="S298" s="18"/>
      <c r="T298" s="18"/>
      <c r="U298" s="18"/>
    </row>
    <row r="299" spans="1:21" ht="12.75" customHeight="1" x14ac:dyDescent="0.2">
      <c r="A299" s="130"/>
      <c r="B299" s="130"/>
      <c r="C299" s="139"/>
      <c r="D299" s="18"/>
      <c r="E299" s="18"/>
      <c r="F299" s="18"/>
      <c r="G299" s="18"/>
      <c r="H299" s="18"/>
      <c r="I299" s="18"/>
      <c r="J299" s="18"/>
      <c r="K299" s="18"/>
      <c r="L299" s="18"/>
      <c r="M299" s="18"/>
      <c r="N299" s="18"/>
      <c r="O299" s="18"/>
      <c r="P299" s="18"/>
      <c r="Q299" s="18"/>
      <c r="R299" s="18"/>
      <c r="S299" s="18"/>
      <c r="T299" s="18"/>
      <c r="U299" s="18"/>
    </row>
    <row r="300" spans="1:21" ht="12.75" customHeight="1" x14ac:dyDescent="0.2">
      <c r="A300" s="130"/>
      <c r="B300" s="130"/>
      <c r="C300" s="139"/>
      <c r="D300" s="18"/>
      <c r="E300" s="18"/>
      <c r="F300" s="18"/>
      <c r="G300" s="18"/>
      <c r="H300" s="18"/>
      <c r="I300" s="18"/>
      <c r="J300" s="18"/>
      <c r="K300" s="18"/>
      <c r="L300" s="18"/>
      <c r="M300" s="18"/>
      <c r="N300" s="18"/>
      <c r="O300" s="18"/>
      <c r="P300" s="18"/>
      <c r="Q300" s="18"/>
      <c r="R300" s="18"/>
      <c r="S300" s="18"/>
      <c r="T300" s="18"/>
      <c r="U300" s="18"/>
    </row>
    <row r="301" spans="1:21" ht="12.75" customHeight="1" x14ac:dyDescent="0.2">
      <c r="A301" s="130"/>
      <c r="B301" s="130"/>
      <c r="C301" s="139"/>
      <c r="D301" s="18"/>
      <c r="E301" s="18"/>
      <c r="F301" s="18"/>
      <c r="G301" s="18"/>
      <c r="H301" s="18"/>
      <c r="I301" s="18"/>
      <c r="J301" s="18"/>
      <c r="K301" s="18"/>
      <c r="L301" s="18"/>
      <c r="M301" s="18"/>
      <c r="N301" s="18"/>
      <c r="O301" s="18"/>
      <c r="P301" s="18"/>
      <c r="Q301" s="18"/>
      <c r="R301" s="18"/>
      <c r="S301" s="18"/>
      <c r="T301" s="18"/>
      <c r="U301" s="18"/>
    </row>
    <row r="302" spans="1:21" ht="12.75" customHeight="1" x14ac:dyDescent="0.2">
      <c r="A302" s="130"/>
      <c r="B302" s="130"/>
      <c r="C302" s="139"/>
      <c r="D302" s="18"/>
      <c r="E302" s="18"/>
      <c r="F302" s="18"/>
      <c r="G302" s="18"/>
      <c r="H302" s="18"/>
      <c r="I302" s="18"/>
      <c r="J302" s="18"/>
      <c r="K302" s="18"/>
      <c r="L302" s="18"/>
      <c r="M302" s="18"/>
      <c r="N302" s="18"/>
      <c r="O302" s="18"/>
      <c r="P302" s="18"/>
      <c r="Q302" s="18"/>
      <c r="R302" s="18"/>
      <c r="S302" s="18"/>
      <c r="T302" s="18"/>
      <c r="U302" s="18"/>
    </row>
    <row r="303" spans="1:21" ht="12.75" customHeight="1" x14ac:dyDescent="0.2">
      <c r="A303" s="130"/>
      <c r="B303" s="130"/>
      <c r="C303" s="139"/>
      <c r="D303" s="18"/>
      <c r="E303" s="18"/>
      <c r="F303" s="18"/>
      <c r="G303" s="18"/>
      <c r="H303" s="18"/>
      <c r="I303" s="18"/>
      <c r="J303" s="18"/>
      <c r="K303" s="18"/>
      <c r="L303" s="18"/>
      <c r="M303" s="18"/>
      <c r="N303" s="18"/>
      <c r="O303" s="18"/>
      <c r="P303" s="18"/>
      <c r="Q303" s="18"/>
      <c r="R303" s="18"/>
      <c r="S303" s="18"/>
      <c r="T303" s="18"/>
      <c r="U303" s="18"/>
    </row>
    <row r="304" spans="1:21" ht="12.75" customHeight="1" x14ac:dyDescent="0.2">
      <c r="A304" s="130"/>
      <c r="B304" s="130"/>
      <c r="C304" s="139"/>
      <c r="D304" s="18"/>
      <c r="E304" s="18"/>
      <c r="F304" s="18"/>
      <c r="G304" s="18"/>
      <c r="H304" s="18"/>
      <c r="I304" s="18"/>
      <c r="J304" s="18"/>
      <c r="K304" s="18"/>
      <c r="L304" s="18"/>
      <c r="M304" s="18"/>
      <c r="N304" s="18"/>
      <c r="O304" s="18"/>
      <c r="P304" s="18"/>
      <c r="Q304" s="18"/>
      <c r="R304" s="18"/>
      <c r="S304" s="18"/>
      <c r="T304" s="18"/>
      <c r="U304" s="18"/>
    </row>
    <row r="305" spans="1:21" ht="12.75" customHeight="1" x14ac:dyDescent="0.2">
      <c r="A305" s="130"/>
      <c r="B305" s="130"/>
      <c r="C305" s="139"/>
      <c r="D305" s="18"/>
      <c r="E305" s="18"/>
      <c r="F305" s="18"/>
      <c r="G305" s="18"/>
      <c r="H305" s="18"/>
      <c r="I305" s="18"/>
      <c r="J305" s="18"/>
      <c r="K305" s="18"/>
      <c r="L305" s="18"/>
      <c r="M305" s="18"/>
      <c r="N305" s="18"/>
      <c r="O305" s="18"/>
      <c r="P305" s="18"/>
      <c r="Q305" s="18"/>
      <c r="R305" s="18"/>
      <c r="S305" s="18"/>
      <c r="T305" s="18"/>
      <c r="U305" s="18"/>
    </row>
    <row r="306" spans="1:21" ht="12.75" customHeight="1" x14ac:dyDescent="0.2">
      <c r="A306" s="130"/>
      <c r="B306" s="130"/>
      <c r="C306" s="139"/>
      <c r="D306" s="18"/>
      <c r="E306" s="18"/>
      <c r="F306" s="18"/>
      <c r="G306" s="18"/>
      <c r="H306" s="18"/>
      <c r="I306" s="18"/>
      <c r="J306" s="18"/>
      <c r="K306" s="18"/>
      <c r="L306" s="18"/>
      <c r="M306" s="18"/>
      <c r="N306" s="18"/>
      <c r="O306" s="18"/>
      <c r="P306" s="18"/>
      <c r="Q306" s="18"/>
      <c r="R306" s="18"/>
      <c r="S306" s="18"/>
      <c r="T306" s="18"/>
      <c r="U306" s="18"/>
    </row>
    <row r="307" spans="1:21" ht="12.75" customHeight="1" x14ac:dyDescent="0.2">
      <c r="A307" s="130"/>
      <c r="B307" s="130"/>
      <c r="C307" s="139"/>
      <c r="D307" s="18"/>
      <c r="E307" s="18"/>
      <c r="F307" s="18"/>
      <c r="G307" s="18"/>
      <c r="H307" s="18"/>
      <c r="I307" s="18"/>
      <c r="J307" s="18"/>
      <c r="K307" s="18"/>
      <c r="L307" s="18"/>
      <c r="M307" s="18"/>
      <c r="N307" s="18"/>
      <c r="O307" s="18"/>
      <c r="P307" s="18"/>
      <c r="Q307" s="18"/>
      <c r="R307" s="18"/>
      <c r="S307" s="18"/>
      <c r="T307" s="18"/>
      <c r="U307" s="18"/>
    </row>
    <row r="308" spans="1:21" ht="15.75" customHeight="1" x14ac:dyDescent="0.2">
      <c r="C308" s="139"/>
    </row>
    <row r="309" spans="1:21" ht="15.75" customHeight="1" x14ac:dyDescent="0.2">
      <c r="C309" s="139"/>
    </row>
    <row r="310" spans="1:21" ht="15.75" customHeight="1" x14ac:dyDescent="0.2">
      <c r="C310" s="139"/>
    </row>
    <row r="311" spans="1:21" ht="15.75" customHeight="1" x14ac:dyDescent="0.2">
      <c r="C311" s="139"/>
    </row>
    <row r="312" spans="1:21" ht="15.75" customHeight="1" x14ac:dyDescent="0.2">
      <c r="C312" s="139"/>
    </row>
    <row r="313" spans="1:21" ht="15.75" customHeight="1" x14ac:dyDescent="0.2">
      <c r="C313" s="139"/>
    </row>
    <row r="314" spans="1:21" ht="15.75" customHeight="1" x14ac:dyDescent="0.2">
      <c r="C314" s="139"/>
    </row>
    <row r="315" spans="1:21" ht="15.75" customHeight="1" x14ac:dyDescent="0.2">
      <c r="C315" s="139"/>
    </row>
    <row r="316" spans="1:21" ht="15.75" customHeight="1" x14ac:dyDescent="0.2">
      <c r="C316" s="139"/>
    </row>
    <row r="317" spans="1:21" ht="15.75" customHeight="1" x14ac:dyDescent="0.2">
      <c r="C317" s="139"/>
    </row>
    <row r="318" spans="1:21" ht="15.75" customHeight="1" x14ac:dyDescent="0.2">
      <c r="C318" s="139"/>
    </row>
    <row r="319" spans="1:21" ht="15.75" customHeight="1" x14ac:dyDescent="0.2">
      <c r="C319" s="139"/>
    </row>
    <row r="320" spans="1:21" ht="15.75" customHeight="1" x14ac:dyDescent="0.2">
      <c r="C320" s="139"/>
    </row>
    <row r="321" spans="3:3" ht="15.75" customHeight="1" x14ac:dyDescent="0.2">
      <c r="C321" s="139"/>
    </row>
    <row r="322" spans="3:3" ht="15.75" customHeight="1" x14ac:dyDescent="0.2">
      <c r="C322" s="139"/>
    </row>
    <row r="323" spans="3:3" ht="15.75" customHeight="1" x14ac:dyDescent="0.2">
      <c r="C323" s="139"/>
    </row>
    <row r="324" spans="3:3" ht="15.75" customHeight="1" x14ac:dyDescent="0.2">
      <c r="C324" s="139"/>
    </row>
    <row r="325" spans="3:3" ht="15.75" customHeight="1" x14ac:dyDescent="0.2">
      <c r="C325" s="139"/>
    </row>
    <row r="326" spans="3:3" ht="15.75" customHeight="1" x14ac:dyDescent="0.2">
      <c r="C326" s="139"/>
    </row>
    <row r="327" spans="3:3" ht="15.75" customHeight="1" x14ac:dyDescent="0.2">
      <c r="C327" s="139"/>
    </row>
    <row r="328" spans="3:3" ht="15.75" customHeight="1" x14ac:dyDescent="0.2">
      <c r="C328" s="139"/>
    </row>
    <row r="329" spans="3:3" ht="15.75" customHeight="1" x14ac:dyDescent="0.2">
      <c r="C329" s="139"/>
    </row>
    <row r="330" spans="3:3" ht="15.75" customHeight="1" x14ac:dyDescent="0.2">
      <c r="C330" s="139"/>
    </row>
    <row r="331" spans="3:3" ht="15.75" customHeight="1" x14ac:dyDescent="0.2">
      <c r="C331" s="139"/>
    </row>
    <row r="332" spans="3:3" ht="15.75" customHeight="1" x14ac:dyDescent="0.2">
      <c r="C332" s="139"/>
    </row>
    <row r="333" spans="3:3" ht="15.75" customHeight="1" x14ac:dyDescent="0.2">
      <c r="C333" s="139"/>
    </row>
    <row r="334" spans="3:3" ht="15.75" customHeight="1" x14ac:dyDescent="0.2">
      <c r="C334" s="139"/>
    </row>
    <row r="335" spans="3:3" ht="15.75" customHeight="1" x14ac:dyDescent="0.2">
      <c r="C335" s="139"/>
    </row>
    <row r="336" spans="3:3" ht="15.75" customHeight="1" x14ac:dyDescent="0.2">
      <c r="C336" s="139"/>
    </row>
    <row r="337" spans="3:3" ht="15.75" customHeight="1" x14ac:dyDescent="0.2">
      <c r="C337" s="139"/>
    </row>
    <row r="338" spans="3:3" ht="15.75" customHeight="1" x14ac:dyDescent="0.2">
      <c r="C338" s="139"/>
    </row>
    <row r="339" spans="3:3" ht="15.75" customHeight="1" x14ac:dyDescent="0.2">
      <c r="C339" s="139"/>
    </row>
    <row r="340" spans="3:3" ht="15.75" customHeight="1" x14ac:dyDescent="0.2">
      <c r="C340" s="139"/>
    </row>
    <row r="341" spans="3:3" ht="15.75" customHeight="1" x14ac:dyDescent="0.2">
      <c r="C341" s="139"/>
    </row>
    <row r="342" spans="3:3" ht="15.75" customHeight="1" x14ac:dyDescent="0.2">
      <c r="C342" s="139"/>
    </row>
    <row r="343" spans="3:3" ht="15.75" customHeight="1" x14ac:dyDescent="0.2">
      <c r="C343" s="139"/>
    </row>
    <row r="344" spans="3:3" ht="15.75" customHeight="1" x14ac:dyDescent="0.2">
      <c r="C344" s="139"/>
    </row>
    <row r="345" spans="3:3" ht="15.75" customHeight="1" x14ac:dyDescent="0.2">
      <c r="C345" s="139"/>
    </row>
    <row r="346" spans="3:3" ht="15.75" customHeight="1" x14ac:dyDescent="0.2">
      <c r="C346" s="139"/>
    </row>
    <row r="347" spans="3:3" ht="15.75" customHeight="1" x14ac:dyDescent="0.2">
      <c r="C347" s="139"/>
    </row>
    <row r="348" spans="3:3" ht="15.75" customHeight="1" x14ac:dyDescent="0.2">
      <c r="C348" s="139"/>
    </row>
    <row r="349" spans="3:3" ht="15.75" customHeight="1" x14ac:dyDescent="0.2">
      <c r="C349" s="139"/>
    </row>
    <row r="350" spans="3:3" ht="15.75" customHeight="1" x14ac:dyDescent="0.2">
      <c r="C350" s="139"/>
    </row>
    <row r="351" spans="3:3" ht="15.75" customHeight="1" x14ac:dyDescent="0.2">
      <c r="C351" s="139"/>
    </row>
    <row r="352" spans="3:3" ht="15.75" customHeight="1" x14ac:dyDescent="0.2">
      <c r="C352" s="139"/>
    </row>
    <row r="353" spans="3:3" ht="15.75" customHeight="1" x14ac:dyDescent="0.2">
      <c r="C353" s="139"/>
    </row>
    <row r="354" spans="3:3" ht="15.75" customHeight="1" x14ac:dyDescent="0.2">
      <c r="C354" s="139"/>
    </row>
    <row r="355" spans="3:3" ht="15.75" customHeight="1" x14ac:dyDescent="0.2">
      <c r="C355" s="139"/>
    </row>
    <row r="356" spans="3:3" ht="15.75" customHeight="1" x14ac:dyDescent="0.2">
      <c r="C356" s="139"/>
    </row>
    <row r="357" spans="3:3" ht="15.75" customHeight="1" x14ac:dyDescent="0.2">
      <c r="C357" s="139"/>
    </row>
    <row r="358" spans="3:3" ht="15.75" customHeight="1" x14ac:dyDescent="0.2">
      <c r="C358" s="139"/>
    </row>
    <row r="359" spans="3:3" ht="15.75" customHeight="1" x14ac:dyDescent="0.2">
      <c r="C359" s="139"/>
    </row>
    <row r="360" spans="3:3" ht="15.75" customHeight="1" x14ac:dyDescent="0.2">
      <c r="C360" s="139"/>
    </row>
    <row r="361" spans="3:3" ht="15.75" customHeight="1" x14ac:dyDescent="0.2">
      <c r="C361" s="139"/>
    </row>
    <row r="362" spans="3:3" ht="15.75" customHeight="1" x14ac:dyDescent="0.2">
      <c r="C362" s="139"/>
    </row>
    <row r="363" spans="3:3" ht="15.75" customHeight="1" x14ac:dyDescent="0.2">
      <c r="C363" s="139"/>
    </row>
    <row r="364" spans="3:3" ht="15.75" customHeight="1" x14ac:dyDescent="0.2">
      <c r="C364" s="139"/>
    </row>
    <row r="365" spans="3:3" ht="15.75" customHeight="1" x14ac:dyDescent="0.2">
      <c r="C365" s="139"/>
    </row>
    <row r="366" spans="3:3" ht="15.75" customHeight="1" x14ac:dyDescent="0.2">
      <c r="C366" s="139"/>
    </row>
    <row r="367" spans="3:3" ht="15.75" customHeight="1" x14ac:dyDescent="0.2">
      <c r="C367" s="139"/>
    </row>
    <row r="368" spans="3:3" ht="15.75" customHeight="1" x14ac:dyDescent="0.2">
      <c r="C368" s="139"/>
    </row>
    <row r="369" spans="3:3" ht="15.75" customHeight="1" x14ac:dyDescent="0.2">
      <c r="C369" s="139"/>
    </row>
    <row r="370" spans="3:3" ht="15.75" customHeight="1" x14ac:dyDescent="0.2">
      <c r="C370" s="139"/>
    </row>
    <row r="371" spans="3:3" ht="15.75" customHeight="1" x14ac:dyDescent="0.2">
      <c r="C371" s="139"/>
    </row>
    <row r="372" spans="3:3" ht="15.75" customHeight="1" x14ac:dyDescent="0.2">
      <c r="C372" s="139"/>
    </row>
    <row r="373" spans="3:3" ht="15.75" customHeight="1" x14ac:dyDescent="0.2">
      <c r="C373" s="139"/>
    </row>
    <row r="374" spans="3:3" ht="15.75" customHeight="1" x14ac:dyDescent="0.2">
      <c r="C374" s="139"/>
    </row>
    <row r="375" spans="3:3" ht="15.75" customHeight="1" x14ac:dyDescent="0.2">
      <c r="C375" s="139"/>
    </row>
    <row r="376" spans="3:3" ht="15.75" customHeight="1" x14ac:dyDescent="0.2">
      <c r="C376" s="139"/>
    </row>
    <row r="377" spans="3:3" ht="15.75" customHeight="1" x14ac:dyDescent="0.2">
      <c r="C377" s="139"/>
    </row>
    <row r="378" spans="3:3" ht="15.75" customHeight="1" x14ac:dyDescent="0.2">
      <c r="C378" s="139"/>
    </row>
    <row r="379" spans="3:3" ht="15.75" customHeight="1" x14ac:dyDescent="0.2">
      <c r="C379" s="139"/>
    </row>
    <row r="380" spans="3:3" ht="15.75" customHeight="1" x14ac:dyDescent="0.2">
      <c r="C380" s="139"/>
    </row>
    <row r="381" spans="3:3" ht="15.75" customHeight="1" x14ac:dyDescent="0.2">
      <c r="C381" s="139"/>
    </row>
    <row r="382" spans="3:3" ht="15.75" customHeight="1" x14ac:dyDescent="0.2">
      <c r="C382" s="139"/>
    </row>
    <row r="383" spans="3:3" ht="15.75" customHeight="1" x14ac:dyDescent="0.2">
      <c r="C383" s="139"/>
    </row>
    <row r="384" spans="3:3" ht="15.75" customHeight="1" x14ac:dyDescent="0.2">
      <c r="C384" s="139"/>
    </row>
    <row r="385" spans="3:3" ht="15.75" customHeight="1" x14ac:dyDescent="0.2">
      <c r="C385" s="139"/>
    </row>
    <row r="386" spans="3:3" ht="15.75" customHeight="1" x14ac:dyDescent="0.2">
      <c r="C386" s="139"/>
    </row>
    <row r="387" spans="3:3" ht="15.75" customHeight="1" x14ac:dyDescent="0.2">
      <c r="C387" s="139"/>
    </row>
    <row r="388" spans="3:3" ht="15.75" customHeight="1" x14ac:dyDescent="0.2">
      <c r="C388" s="139"/>
    </row>
    <row r="389" spans="3:3" ht="15.75" customHeight="1" x14ac:dyDescent="0.2">
      <c r="C389" s="139"/>
    </row>
    <row r="390" spans="3:3" ht="15.75" customHeight="1" x14ac:dyDescent="0.2">
      <c r="C390" s="139"/>
    </row>
    <row r="391" spans="3:3" ht="15.75" customHeight="1" x14ac:dyDescent="0.2">
      <c r="C391" s="139"/>
    </row>
    <row r="392" spans="3:3" ht="15.75" customHeight="1" x14ac:dyDescent="0.2">
      <c r="C392" s="139"/>
    </row>
    <row r="393" spans="3:3" ht="15.75" customHeight="1" x14ac:dyDescent="0.2">
      <c r="C393" s="139"/>
    </row>
    <row r="394" spans="3:3" ht="15.75" customHeight="1" x14ac:dyDescent="0.2">
      <c r="C394" s="139"/>
    </row>
    <row r="395" spans="3:3" ht="15.75" customHeight="1" x14ac:dyDescent="0.2">
      <c r="C395" s="139"/>
    </row>
    <row r="396" spans="3:3" ht="15.75" customHeight="1" x14ac:dyDescent="0.2">
      <c r="C396" s="139"/>
    </row>
    <row r="397" spans="3:3" ht="15.75" customHeight="1" x14ac:dyDescent="0.2">
      <c r="C397" s="139"/>
    </row>
    <row r="398" spans="3:3" ht="15.75" customHeight="1" x14ac:dyDescent="0.2">
      <c r="C398" s="139"/>
    </row>
    <row r="399" spans="3:3" ht="15.75" customHeight="1" x14ac:dyDescent="0.2">
      <c r="C399" s="139"/>
    </row>
    <row r="400" spans="3:3" ht="15.75" customHeight="1" x14ac:dyDescent="0.2">
      <c r="C400" s="139"/>
    </row>
    <row r="401" spans="3:3" ht="15.75" customHeight="1" x14ac:dyDescent="0.2">
      <c r="C401" s="139"/>
    </row>
    <row r="402" spans="3:3" ht="15.75" customHeight="1" x14ac:dyDescent="0.2">
      <c r="C402" s="139"/>
    </row>
    <row r="403" spans="3:3" ht="15.75" customHeight="1" x14ac:dyDescent="0.2">
      <c r="C403" s="139"/>
    </row>
    <row r="404" spans="3:3" ht="15.75" customHeight="1" x14ac:dyDescent="0.2">
      <c r="C404" s="139"/>
    </row>
    <row r="405" spans="3:3" ht="15.75" customHeight="1" x14ac:dyDescent="0.2">
      <c r="C405" s="139"/>
    </row>
    <row r="406" spans="3:3" ht="15.75" customHeight="1" x14ac:dyDescent="0.2">
      <c r="C406" s="139"/>
    </row>
    <row r="407" spans="3:3" ht="15.75" customHeight="1" x14ac:dyDescent="0.2">
      <c r="C407" s="139"/>
    </row>
    <row r="408" spans="3:3" ht="15.75" customHeight="1" x14ac:dyDescent="0.2">
      <c r="C408" s="139"/>
    </row>
    <row r="409" spans="3:3" ht="15.75" customHeight="1" x14ac:dyDescent="0.2">
      <c r="C409" s="139"/>
    </row>
    <row r="410" spans="3:3" ht="15.75" customHeight="1" x14ac:dyDescent="0.2">
      <c r="C410" s="139"/>
    </row>
    <row r="411" spans="3:3" ht="15.75" customHeight="1" x14ac:dyDescent="0.2">
      <c r="C411" s="139"/>
    </row>
    <row r="412" spans="3:3" ht="15.75" customHeight="1" x14ac:dyDescent="0.2">
      <c r="C412" s="139"/>
    </row>
    <row r="413" spans="3:3" ht="15.75" customHeight="1" x14ac:dyDescent="0.2">
      <c r="C413" s="139"/>
    </row>
    <row r="414" spans="3:3" ht="15.75" customHeight="1" x14ac:dyDescent="0.2">
      <c r="C414" s="139"/>
    </row>
    <row r="415" spans="3:3" ht="15.75" customHeight="1" x14ac:dyDescent="0.2">
      <c r="C415" s="139"/>
    </row>
    <row r="416" spans="3:3" ht="15.75" customHeight="1" x14ac:dyDescent="0.2">
      <c r="C416" s="139"/>
    </row>
    <row r="417" spans="3:3" ht="15.75" customHeight="1" x14ac:dyDescent="0.2">
      <c r="C417" s="139"/>
    </row>
    <row r="418" spans="3:3" ht="15.75" customHeight="1" x14ac:dyDescent="0.2">
      <c r="C418" s="139"/>
    </row>
    <row r="419" spans="3:3" ht="15.75" customHeight="1" x14ac:dyDescent="0.2">
      <c r="C419" s="139"/>
    </row>
    <row r="420" spans="3:3" ht="15.75" customHeight="1" x14ac:dyDescent="0.2">
      <c r="C420" s="139"/>
    </row>
    <row r="421" spans="3:3" ht="15.75" customHeight="1" x14ac:dyDescent="0.2">
      <c r="C421" s="139"/>
    </row>
    <row r="422" spans="3:3" ht="15.75" customHeight="1" x14ac:dyDescent="0.2">
      <c r="C422" s="139"/>
    </row>
    <row r="423" spans="3:3" ht="15.75" customHeight="1" x14ac:dyDescent="0.2">
      <c r="C423" s="139"/>
    </row>
    <row r="424" spans="3:3" ht="15.75" customHeight="1" x14ac:dyDescent="0.2">
      <c r="C424" s="139"/>
    </row>
    <row r="425" spans="3:3" ht="15.75" customHeight="1" x14ac:dyDescent="0.2">
      <c r="C425" s="139"/>
    </row>
    <row r="426" spans="3:3" ht="15.75" customHeight="1" x14ac:dyDescent="0.2">
      <c r="C426" s="139"/>
    </row>
    <row r="427" spans="3:3" ht="15.75" customHeight="1" x14ac:dyDescent="0.2">
      <c r="C427" s="139"/>
    </row>
    <row r="428" spans="3:3" ht="15.75" customHeight="1" x14ac:dyDescent="0.2">
      <c r="C428" s="139"/>
    </row>
    <row r="429" spans="3:3" ht="15.75" customHeight="1" x14ac:dyDescent="0.2">
      <c r="C429" s="139"/>
    </row>
    <row r="430" spans="3:3" ht="15.75" customHeight="1" x14ac:dyDescent="0.2">
      <c r="C430" s="139"/>
    </row>
    <row r="431" spans="3:3" ht="15.75" customHeight="1" x14ac:dyDescent="0.2">
      <c r="C431" s="139"/>
    </row>
    <row r="432" spans="3:3" ht="15.75" customHeight="1" x14ac:dyDescent="0.2">
      <c r="C432" s="139"/>
    </row>
    <row r="433" spans="3:3" ht="15.75" customHeight="1" x14ac:dyDescent="0.2">
      <c r="C433" s="139"/>
    </row>
    <row r="434" spans="3:3" ht="15.75" customHeight="1" x14ac:dyDescent="0.2">
      <c r="C434" s="139"/>
    </row>
    <row r="435" spans="3:3" ht="15.75" customHeight="1" x14ac:dyDescent="0.2">
      <c r="C435" s="139"/>
    </row>
    <row r="436" spans="3:3" ht="15.75" customHeight="1" x14ac:dyDescent="0.2">
      <c r="C436" s="139"/>
    </row>
    <row r="437" spans="3:3" ht="15.75" customHeight="1" x14ac:dyDescent="0.2">
      <c r="C437" s="139"/>
    </row>
    <row r="438" spans="3:3" ht="15.75" customHeight="1" x14ac:dyDescent="0.2">
      <c r="C438" s="139"/>
    </row>
    <row r="439" spans="3:3" ht="15.75" customHeight="1" x14ac:dyDescent="0.2">
      <c r="C439" s="139"/>
    </row>
    <row r="440" spans="3:3" ht="15.75" customHeight="1" x14ac:dyDescent="0.2">
      <c r="C440" s="139"/>
    </row>
    <row r="441" spans="3:3" ht="15.75" customHeight="1" x14ac:dyDescent="0.2">
      <c r="C441" s="139"/>
    </row>
    <row r="442" spans="3:3" ht="15.75" customHeight="1" x14ac:dyDescent="0.2">
      <c r="C442" s="139"/>
    </row>
    <row r="443" spans="3:3" ht="15.75" customHeight="1" x14ac:dyDescent="0.2">
      <c r="C443" s="139"/>
    </row>
    <row r="444" spans="3:3" ht="15.75" customHeight="1" x14ac:dyDescent="0.2">
      <c r="C444" s="139"/>
    </row>
    <row r="445" spans="3:3" ht="15.75" customHeight="1" x14ac:dyDescent="0.2">
      <c r="C445" s="139"/>
    </row>
    <row r="446" spans="3:3" ht="15.75" customHeight="1" x14ac:dyDescent="0.2">
      <c r="C446" s="139"/>
    </row>
    <row r="447" spans="3:3" ht="15.75" customHeight="1" x14ac:dyDescent="0.2">
      <c r="C447" s="139"/>
    </row>
    <row r="448" spans="3:3" ht="15.75" customHeight="1" x14ac:dyDescent="0.2">
      <c r="C448" s="139"/>
    </row>
    <row r="449" spans="3:3" ht="15.75" customHeight="1" x14ac:dyDescent="0.2">
      <c r="C449" s="139"/>
    </row>
    <row r="450" spans="3:3" ht="15.75" customHeight="1" x14ac:dyDescent="0.2">
      <c r="C450" s="139"/>
    </row>
    <row r="451" spans="3:3" ht="15.75" customHeight="1" x14ac:dyDescent="0.2">
      <c r="C451" s="139"/>
    </row>
    <row r="452" spans="3:3" ht="15.75" customHeight="1" x14ac:dyDescent="0.2">
      <c r="C452" s="139"/>
    </row>
    <row r="453" spans="3:3" ht="15.75" customHeight="1" x14ac:dyDescent="0.2">
      <c r="C453" s="139"/>
    </row>
    <row r="454" spans="3:3" ht="15.75" customHeight="1" x14ac:dyDescent="0.2">
      <c r="C454" s="139"/>
    </row>
    <row r="455" spans="3:3" ht="15.75" customHeight="1" x14ac:dyDescent="0.2">
      <c r="C455" s="139"/>
    </row>
    <row r="456" spans="3:3" ht="15.75" customHeight="1" x14ac:dyDescent="0.2">
      <c r="C456" s="139"/>
    </row>
    <row r="457" spans="3:3" ht="15.75" customHeight="1" x14ac:dyDescent="0.2">
      <c r="C457" s="139"/>
    </row>
    <row r="458" spans="3:3" ht="15.75" customHeight="1" x14ac:dyDescent="0.2">
      <c r="C458" s="139"/>
    </row>
    <row r="459" spans="3:3" ht="15.75" customHeight="1" x14ac:dyDescent="0.2">
      <c r="C459" s="139"/>
    </row>
    <row r="460" spans="3:3" ht="15.75" customHeight="1" x14ac:dyDescent="0.2">
      <c r="C460" s="139"/>
    </row>
    <row r="461" spans="3:3" ht="15.75" customHeight="1" x14ac:dyDescent="0.2">
      <c r="C461" s="139"/>
    </row>
    <row r="462" spans="3:3" ht="15.75" customHeight="1" x14ac:dyDescent="0.2">
      <c r="C462" s="139"/>
    </row>
    <row r="463" spans="3:3" ht="15.75" customHeight="1" x14ac:dyDescent="0.2">
      <c r="C463" s="139"/>
    </row>
    <row r="464" spans="3:3" ht="15.75" customHeight="1" x14ac:dyDescent="0.2">
      <c r="C464" s="139"/>
    </row>
    <row r="465" spans="3:3" ht="15.75" customHeight="1" x14ac:dyDescent="0.2">
      <c r="C465" s="139"/>
    </row>
    <row r="466" spans="3:3" ht="15.75" customHeight="1" x14ac:dyDescent="0.2">
      <c r="C466" s="139"/>
    </row>
    <row r="467" spans="3:3" ht="15.75" customHeight="1" x14ac:dyDescent="0.2">
      <c r="C467" s="139"/>
    </row>
    <row r="468" spans="3:3" ht="15.75" customHeight="1" x14ac:dyDescent="0.2">
      <c r="C468" s="139"/>
    </row>
    <row r="469" spans="3:3" ht="15.75" customHeight="1" x14ac:dyDescent="0.2">
      <c r="C469" s="139"/>
    </row>
    <row r="470" spans="3:3" ht="15.75" customHeight="1" x14ac:dyDescent="0.2">
      <c r="C470" s="139"/>
    </row>
    <row r="471" spans="3:3" ht="15.75" customHeight="1" x14ac:dyDescent="0.2">
      <c r="C471" s="139"/>
    </row>
    <row r="472" spans="3:3" ht="15.75" customHeight="1" x14ac:dyDescent="0.2">
      <c r="C472" s="139"/>
    </row>
    <row r="473" spans="3:3" ht="15.75" customHeight="1" x14ac:dyDescent="0.2">
      <c r="C473" s="139"/>
    </row>
    <row r="474" spans="3:3" ht="15.75" customHeight="1" x14ac:dyDescent="0.2">
      <c r="C474" s="139"/>
    </row>
    <row r="475" spans="3:3" ht="15.75" customHeight="1" x14ac:dyDescent="0.2">
      <c r="C475" s="139"/>
    </row>
    <row r="476" spans="3:3" ht="15.75" customHeight="1" x14ac:dyDescent="0.2">
      <c r="C476" s="139"/>
    </row>
    <row r="477" spans="3:3" ht="15.75" customHeight="1" x14ac:dyDescent="0.2">
      <c r="C477" s="139"/>
    </row>
    <row r="478" spans="3:3" ht="15.75" customHeight="1" x14ac:dyDescent="0.2">
      <c r="C478" s="139"/>
    </row>
    <row r="479" spans="3:3" ht="15.75" customHeight="1" x14ac:dyDescent="0.2">
      <c r="C479" s="139"/>
    </row>
    <row r="480" spans="3:3" ht="15.75" customHeight="1" x14ac:dyDescent="0.2">
      <c r="C480" s="139"/>
    </row>
    <row r="481" spans="3:3" ht="15.75" customHeight="1" x14ac:dyDescent="0.2">
      <c r="C481" s="139"/>
    </row>
    <row r="482" spans="3:3" ht="15.75" customHeight="1" x14ac:dyDescent="0.2">
      <c r="C482" s="139"/>
    </row>
    <row r="483" spans="3:3" ht="15.75" customHeight="1" x14ac:dyDescent="0.2">
      <c r="C483" s="139"/>
    </row>
    <row r="484" spans="3:3" ht="15.75" customHeight="1" x14ac:dyDescent="0.2">
      <c r="C484" s="139"/>
    </row>
    <row r="485" spans="3:3" ht="15.75" customHeight="1" x14ac:dyDescent="0.2">
      <c r="C485" s="139"/>
    </row>
    <row r="486" spans="3:3" ht="15.75" customHeight="1" x14ac:dyDescent="0.2">
      <c r="C486" s="139"/>
    </row>
    <row r="487" spans="3:3" ht="15.75" customHeight="1" x14ac:dyDescent="0.2">
      <c r="C487" s="139"/>
    </row>
    <row r="488" spans="3:3" ht="15.75" customHeight="1" x14ac:dyDescent="0.2">
      <c r="C488" s="139"/>
    </row>
    <row r="489" spans="3:3" ht="15.75" customHeight="1" x14ac:dyDescent="0.2">
      <c r="C489" s="139"/>
    </row>
    <row r="490" spans="3:3" ht="15.75" customHeight="1" x14ac:dyDescent="0.2">
      <c r="C490" s="139"/>
    </row>
    <row r="491" spans="3:3" ht="15.75" customHeight="1" x14ac:dyDescent="0.2">
      <c r="C491" s="139"/>
    </row>
    <row r="492" spans="3:3" ht="15.75" customHeight="1" x14ac:dyDescent="0.2">
      <c r="C492" s="139"/>
    </row>
    <row r="493" spans="3:3" ht="15.75" customHeight="1" x14ac:dyDescent="0.2">
      <c r="C493" s="139"/>
    </row>
    <row r="494" spans="3:3" ht="15.75" customHeight="1" x14ac:dyDescent="0.2">
      <c r="C494" s="139"/>
    </row>
    <row r="495" spans="3:3" ht="15.75" customHeight="1" x14ac:dyDescent="0.2">
      <c r="C495" s="139"/>
    </row>
    <row r="496" spans="3:3" ht="15.75" customHeight="1" x14ac:dyDescent="0.2">
      <c r="C496" s="139"/>
    </row>
    <row r="497" spans="3:3" ht="15.75" customHeight="1" x14ac:dyDescent="0.2">
      <c r="C497" s="139"/>
    </row>
    <row r="498" spans="3:3" ht="15.75" customHeight="1" x14ac:dyDescent="0.2">
      <c r="C498" s="139"/>
    </row>
    <row r="499" spans="3:3" ht="15.75" customHeight="1" x14ac:dyDescent="0.2">
      <c r="C499" s="139"/>
    </row>
    <row r="500" spans="3:3" ht="15.75" customHeight="1" x14ac:dyDescent="0.2">
      <c r="C500" s="139"/>
    </row>
    <row r="501" spans="3:3" ht="15.75" customHeight="1" x14ac:dyDescent="0.2">
      <c r="C501" s="139"/>
    </row>
    <row r="502" spans="3:3" ht="15.75" customHeight="1" x14ac:dyDescent="0.2">
      <c r="C502" s="139"/>
    </row>
    <row r="503" spans="3:3" ht="15.75" customHeight="1" x14ac:dyDescent="0.2">
      <c r="C503" s="139"/>
    </row>
    <row r="504" spans="3:3" ht="15.75" customHeight="1" x14ac:dyDescent="0.2">
      <c r="C504" s="139"/>
    </row>
    <row r="505" spans="3:3" ht="15.75" customHeight="1" x14ac:dyDescent="0.2">
      <c r="C505" s="139"/>
    </row>
    <row r="506" spans="3:3" ht="15.75" customHeight="1" x14ac:dyDescent="0.2">
      <c r="C506" s="139"/>
    </row>
    <row r="507" spans="3:3" ht="15.75" customHeight="1" x14ac:dyDescent="0.2">
      <c r="C507" s="139"/>
    </row>
    <row r="508" spans="3:3" ht="15.75" customHeight="1" x14ac:dyDescent="0.2">
      <c r="C508" s="139"/>
    </row>
    <row r="509" spans="3:3" ht="15.75" customHeight="1" x14ac:dyDescent="0.2">
      <c r="C509" s="139"/>
    </row>
    <row r="510" spans="3:3" ht="15.75" customHeight="1" x14ac:dyDescent="0.2">
      <c r="C510" s="139"/>
    </row>
    <row r="511" spans="3:3" ht="15.75" customHeight="1" x14ac:dyDescent="0.2">
      <c r="C511" s="139"/>
    </row>
    <row r="512" spans="3:3" ht="15.75" customHeight="1" x14ac:dyDescent="0.2">
      <c r="C512" s="139"/>
    </row>
    <row r="513" spans="3:3" ht="15.75" customHeight="1" x14ac:dyDescent="0.2">
      <c r="C513" s="139"/>
    </row>
    <row r="514" spans="3:3" ht="15.75" customHeight="1" x14ac:dyDescent="0.2">
      <c r="C514" s="139"/>
    </row>
    <row r="515" spans="3:3" ht="15.75" customHeight="1" x14ac:dyDescent="0.2">
      <c r="C515" s="139"/>
    </row>
    <row r="516" spans="3:3" ht="15.75" customHeight="1" x14ac:dyDescent="0.2">
      <c r="C516" s="139"/>
    </row>
    <row r="517" spans="3:3" ht="15.75" customHeight="1" x14ac:dyDescent="0.2">
      <c r="C517" s="139"/>
    </row>
    <row r="518" spans="3:3" ht="15.75" customHeight="1" x14ac:dyDescent="0.2">
      <c r="C518" s="139"/>
    </row>
    <row r="519" spans="3:3" ht="15.75" customHeight="1" x14ac:dyDescent="0.2">
      <c r="C519" s="139"/>
    </row>
    <row r="520" spans="3:3" ht="15.75" customHeight="1" x14ac:dyDescent="0.2">
      <c r="C520" s="139"/>
    </row>
    <row r="521" spans="3:3" ht="15.75" customHeight="1" x14ac:dyDescent="0.2">
      <c r="C521" s="139"/>
    </row>
    <row r="522" spans="3:3" ht="15.75" customHeight="1" x14ac:dyDescent="0.2">
      <c r="C522" s="139"/>
    </row>
    <row r="523" spans="3:3" ht="15.75" customHeight="1" x14ac:dyDescent="0.2">
      <c r="C523" s="139"/>
    </row>
    <row r="524" spans="3:3" ht="15.75" customHeight="1" x14ac:dyDescent="0.2">
      <c r="C524" s="139"/>
    </row>
    <row r="525" spans="3:3" ht="15.75" customHeight="1" x14ac:dyDescent="0.2">
      <c r="C525" s="139"/>
    </row>
    <row r="526" spans="3:3" ht="15.75" customHeight="1" x14ac:dyDescent="0.2">
      <c r="C526" s="139"/>
    </row>
    <row r="527" spans="3:3" ht="15.75" customHeight="1" x14ac:dyDescent="0.2">
      <c r="C527" s="139"/>
    </row>
    <row r="528" spans="3:3"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row r="978" spans="3:3" ht="15.75" customHeight="1" x14ac:dyDescent="0.2">
      <c r="C978" s="139"/>
    </row>
    <row r="979" spans="3:3" ht="15.75" customHeight="1" x14ac:dyDescent="0.2">
      <c r="C979" s="139"/>
    </row>
    <row r="980" spans="3:3" ht="15.75" customHeight="1" x14ac:dyDescent="0.2">
      <c r="C980" s="139"/>
    </row>
    <row r="981" spans="3:3" ht="15.75" customHeight="1" x14ac:dyDescent="0.2">
      <c r="C981" s="139"/>
    </row>
    <row r="982" spans="3:3" ht="15.75" customHeight="1" x14ac:dyDescent="0.2">
      <c r="C982" s="139"/>
    </row>
    <row r="983" spans="3:3" ht="15.75" customHeight="1" x14ac:dyDescent="0.2">
      <c r="C983" s="139"/>
    </row>
    <row r="984" spans="3:3" ht="15.75" customHeight="1" x14ac:dyDescent="0.2">
      <c r="C984" s="139"/>
    </row>
    <row r="985" spans="3:3" ht="15.75" customHeight="1" x14ac:dyDescent="0.2">
      <c r="C985" s="139"/>
    </row>
    <row r="986" spans="3:3" ht="15.75" customHeight="1" x14ac:dyDescent="0.2">
      <c r="C986" s="139"/>
    </row>
    <row r="987" spans="3:3" ht="15.75" customHeight="1" x14ac:dyDescent="0.2">
      <c r="C987" s="139"/>
    </row>
    <row r="988" spans="3:3" ht="15.75" customHeight="1" x14ac:dyDescent="0.2">
      <c r="C988" s="139"/>
    </row>
    <row r="989" spans="3:3" ht="15.75" customHeight="1" x14ac:dyDescent="0.2">
      <c r="C989" s="139"/>
    </row>
    <row r="990" spans="3:3" ht="15.75" customHeight="1" x14ac:dyDescent="0.2">
      <c r="C990" s="139"/>
    </row>
    <row r="991" spans="3:3" ht="15.75" customHeight="1" x14ac:dyDescent="0.2">
      <c r="C991" s="139"/>
    </row>
    <row r="992" spans="3:3" ht="15.75" customHeight="1" x14ac:dyDescent="0.2">
      <c r="C992" s="139"/>
    </row>
    <row r="993" spans="3:3" ht="15.75" customHeight="1" x14ac:dyDescent="0.2">
      <c r="C993" s="13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28" customWidth="1"/>
    <col min="2" max="2" width="9.28515625" style="28" customWidth="1"/>
    <col min="3" max="3" width="110.85546875" style="28" customWidth="1"/>
    <col min="4" max="16" width="7.7109375" style="28" hidden="1" customWidth="1"/>
    <col min="17" max="17" width="25" style="28" customWidth="1"/>
    <col min="18" max="23" width="14.42578125" style="28" customWidth="1"/>
    <col min="24" max="16384" width="14.42578125" style="28"/>
  </cols>
  <sheetData>
    <row r="1" spans="1:17" ht="12.75" hidden="1" customHeight="1" x14ac:dyDescent="0.2">
      <c r="A1" s="302" t="s">
        <v>3138</v>
      </c>
      <c r="B1" s="300"/>
      <c r="C1" s="300"/>
      <c r="D1" s="300"/>
      <c r="E1" s="38" t="s">
        <v>3285</v>
      </c>
      <c r="F1" s="38"/>
      <c r="G1" s="38"/>
      <c r="H1" s="38"/>
      <c r="I1" s="38"/>
      <c r="J1" s="38"/>
      <c r="K1" s="38"/>
      <c r="L1" s="38"/>
      <c r="M1" s="38"/>
      <c r="N1" s="38"/>
      <c r="O1" s="38"/>
      <c r="P1" s="38"/>
    </row>
    <row r="2" spans="1:17" ht="37.5" customHeight="1" x14ac:dyDescent="0.2">
      <c r="A2" s="302" t="s">
        <v>3286</v>
      </c>
      <c r="B2" s="300"/>
      <c r="C2" s="300"/>
      <c r="D2" s="300"/>
      <c r="E2" s="37" t="s">
        <v>3286</v>
      </c>
      <c r="F2" s="37" t="s">
        <v>3287</v>
      </c>
      <c r="G2" s="37" t="s">
        <v>3288</v>
      </c>
      <c r="H2" s="37" t="s">
        <v>3288</v>
      </c>
      <c r="I2" s="37" t="s">
        <v>3289</v>
      </c>
      <c r="J2" s="37" t="s">
        <v>1970</v>
      </c>
      <c r="K2" s="37" t="s">
        <v>3290</v>
      </c>
      <c r="L2" s="37" t="s">
        <v>1972</v>
      </c>
      <c r="M2" s="37" t="s">
        <v>3291</v>
      </c>
      <c r="N2" s="37" t="s">
        <v>3292</v>
      </c>
      <c r="O2" s="37" t="s">
        <v>3293</v>
      </c>
      <c r="Q2" s="259"/>
    </row>
    <row r="3" spans="1:17" ht="29.25" customHeight="1" x14ac:dyDescent="0.2">
      <c r="A3" s="84" t="s">
        <v>3294</v>
      </c>
      <c r="B3" s="85" t="s">
        <v>3295</v>
      </c>
      <c r="C3" s="86" t="s">
        <v>3296</v>
      </c>
      <c r="D3" s="82"/>
      <c r="E3" s="83" t="e">
        <f>E4+E14+E23+E298+E341+E344+E346</f>
        <v>#REF!</v>
      </c>
      <c r="F3" s="83" t="e">
        <f>F4+F14+F23+F298+F341+F344+F346</f>
        <v>#REF!</v>
      </c>
      <c r="G3" s="83" t="e">
        <f>IF(#REF!&lt;&gt;"",INT(VALUE(MID(#REF!,1,4))),0)</f>
        <v>#REF!</v>
      </c>
      <c r="H3" s="87" t="e">
        <f>IF(#REF!&lt;&gt;"",INT(VALUE(MID(#REF!,6,2))),0)</f>
        <v>#REF!</v>
      </c>
      <c r="I3" s="88" t="e">
        <f>#REF!*1</f>
        <v>#REF!</v>
      </c>
      <c r="J3" s="89" t="e">
        <f>#REF!</f>
        <v>#REF!</v>
      </c>
      <c r="K3" s="87" t="e">
        <f>#REF!</f>
        <v>#REF!</v>
      </c>
      <c r="L3" s="87" t="e">
        <f>#REF!</f>
        <v>#REF!</v>
      </c>
      <c r="M3" s="87" t="e">
        <f>#REF!</f>
        <v>#REF!</v>
      </c>
      <c r="N3" s="87" t="e">
        <f>#REF!</f>
        <v>#REF!</v>
      </c>
      <c r="O3" s="90" t="e">
        <f>#REF!</f>
        <v>#REF!</v>
      </c>
      <c r="P3" s="38"/>
    </row>
    <row r="4" spans="1:17" ht="19.5" customHeight="1" x14ac:dyDescent="0.2">
      <c r="A4" s="306" t="s">
        <v>3297</v>
      </c>
      <c r="B4" s="307"/>
      <c r="C4" s="308"/>
      <c r="D4" s="82"/>
      <c r="E4" s="38" t="e">
        <f>SUM(E5:E13)</f>
        <v>#REF!</v>
      </c>
      <c r="F4" s="38">
        <f>SUM(F5:F13)</f>
        <v>0</v>
      </c>
      <c r="G4" s="38"/>
      <c r="H4" s="38"/>
      <c r="I4" s="91" t="s">
        <v>3298</v>
      </c>
      <c r="J4" s="91" t="s">
        <v>3299</v>
      </c>
      <c r="K4" s="91" t="s">
        <v>3300</v>
      </c>
      <c r="L4" s="38"/>
      <c r="M4" s="38"/>
      <c r="N4" s="38"/>
      <c r="O4" s="38"/>
      <c r="P4" s="38"/>
    </row>
    <row r="5" spans="1:17" ht="63.75" customHeight="1" x14ac:dyDescent="0.2">
      <c r="A5" s="92">
        <v>1</v>
      </c>
      <c r="B5" s="93" t="e">
        <f t="shared" ref="B5:B13" si="0">IF(E5=1,"Pogreška",IF(F5=1,"Provjera","O.K."))</f>
        <v>#REF!</v>
      </c>
      <c r="C5" s="212" t="s">
        <v>3301</v>
      </c>
      <c r="D5" s="82"/>
      <c r="E5" s="38" t="e">
        <f t="shared" ref="E5:E13" si="1">MAX(G5:K5)</f>
        <v>#REF!</v>
      </c>
      <c r="F5" s="38">
        <v>0</v>
      </c>
      <c r="G5" s="38"/>
      <c r="H5" s="38"/>
      <c r="I5" s="94" t="e">
        <f>IF(AND($I$3=11,OR($H$3=3,$H$3=9),OR($J$3&lt;&gt;"DA",$K$3&lt;&gt;"NE",$L$3&lt;&gt;"NE",$M$3&lt;&gt;"NE",$N$3&lt;&gt;"DA")),1,0)</f>
        <v>#REF!</v>
      </c>
      <c r="J5" s="94" t="e">
        <f>IF(AND($I$3=11,$H$3=6,OR($J$3&lt;&gt;"DA",$K$3&lt;&gt;"NE",$L$3&lt;&gt;"NE",$M$3&lt;&gt;"NE",$N$3&lt;&gt;"DA")),1,0)</f>
        <v>#REF!</v>
      </c>
      <c r="K5" s="83" t="e">
        <f>IF(AND($I$3=11,$H$3=12,OR($J$3&lt;&gt;"DA",$K$3&lt;&gt;"DA",$L$3&lt;&gt;"DA",$M$3&lt;&gt;"DA",$N$3&lt;&gt;"DA")),1,0)</f>
        <v>#REF!</v>
      </c>
      <c r="L5" s="38"/>
      <c r="M5" s="38"/>
      <c r="N5" s="38"/>
      <c r="O5" s="38"/>
      <c r="P5" s="38"/>
    </row>
    <row r="6" spans="1:17" ht="73.5" customHeight="1" x14ac:dyDescent="0.2">
      <c r="A6" s="92">
        <v>2</v>
      </c>
      <c r="B6" s="93" t="e">
        <f t="shared" si="0"/>
        <v>#REF!</v>
      </c>
      <c r="C6" s="212" t="s">
        <v>3302</v>
      </c>
      <c r="D6" s="82"/>
      <c r="E6" s="38" t="e">
        <f t="shared" si="1"/>
        <v>#REF!</v>
      </c>
      <c r="F6" s="38">
        <v>0</v>
      </c>
      <c r="G6" s="38"/>
      <c r="H6" s="38"/>
      <c r="I6" s="94" t="e">
        <f>IF(AND($I$3=12,OR($H$3=3,$H$3=9),OR($J$3&lt;&gt;"NE",$K$3&lt;&gt;"NE",$L$3&lt;&gt;"NE",$M$3&lt;&gt;"NE",$N$3&lt;&gt;"DA")),1,0)</f>
        <v>#REF!</v>
      </c>
      <c r="J6" s="94" t="e">
        <f>IF(AND($I$3=12,$H$3=6,OR($J$3&lt;&gt;"DA",$K$3&lt;&gt;"NE",$L$3&lt;&gt;"NE",$M$3&lt;&gt;"NE",$N$3&lt;&gt;"DA")),1,0)</f>
        <v>#REF!</v>
      </c>
      <c r="K6" s="83" t="e">
        <f>IF(AND($I$3=12,$H$3=12,OR(J3&lt;&gt;"DA",K3&lt;&gt;"DA",L3&lt;&gt;"DA",M3&lt;&gt;"DA",N3&lt;&gt;"DA")),1,0)</f>
        <v>#REF!</v>
      </c>
      <c r="L6" s="38"/>
      <c r="M6" s="38"/>
      <c r="N6" s="38"/>
      <c r="O6" s="38"/>
      <c r="P6" s="38"/>
    </row>
    <row r="7" spans="1:17" ht="65.25" customHeight="1" x14ac:dyDescent="0.2">
      <c r="A7" s="92">
        <v>3</v>
      </c>
      <c r="B7" s="93" t="e">
        <f t="shared" si="0"/>
        <v>#REF!</v>
      </c>
      <c r="C7" s="212" t="s">
        <v>3303</v>
      </c>
      <c r="D7" s="82"/>
      <c r="E7" s="38" t="e">
        <f t="shared" si="1"/>
        <v>#REF!</v>
      </c>
      <c r="F7" s="38">
        <v>0</v>
      </c>
      <c r="G7" s="38"/>
      <c r="H7" s="38"/>
      <c r="I7" s="83" t="e">
        <f>IF(AND($I$3=13,OR($H$3=3,$H$3=9),OR($J$3&lt;&gt;"DA",$K$3&lt;&gt;"NE",$L$3&lt;&gt;"NE",$M$3&lt;&gt;"NE",$N$3&lt;&gt;"NE")),1,0)</f>
        <v>#REF!</v>
      </c>
      <c r="J7" s="83" t="e">
        <f>IF(AND($I$3=13,$H$3=6,OR($J$3&lt;&gt;"DA",$K$3&lt;&gt;"NE",$L$3&lt;&gt;"NE",$M$3&lt;&gt;"NE",$N$3&lt;&gt;"NE")),1,0)</f>
        <v>#REF!</v>
      </c>
      <c r="K7" s="83" t="e">
        <f>IF(AND($I$3=13,$H$3=12,OR($J$3&lt;&gt;"DA",$K$3&lt;&gt;"DA",$L$3&lt;&gt;"DA",$M$3&lt;&gt;"DA",$N$3&lt;&gt;"NE")),1,0)</f>
        <v>#REF!</v>
      </c>
      <c r="L7" s="38"/>
      <c r="M7" s="38"/>
      <c r="N7" s="38"/>
      <c r="O7" s="38"/>
      <c r="P7" s="38"/>
    </row>
    <row r="8" spans="1:17" ht="74.25" customHeight="1" x14ac:dyDescent="0.2">
      <c r="A8" s="92">
        <v>4</v>
      </c>
      <c r="B8" s="93" t="e">
        <f t="shared" si="0"/>
        <v>#REF!</v>
      </c>
      <c r="C8" s="212" t="s">
        <v>3304</v>
      </c>
      <c r="D8" s="82"/>
      <c r="E8" s="38" t="e">
        <f t="shared" si="1"/>
        <v>#REF!</v>
      </c>
      <c r="F8" s="38">
        <v>0</v>
      </c>
      <c r="G8" s="38"/>
      <c r="H8" s="38"/>
      <c r="I8" s="83" t="e">
        <f>IF(AND($I$3=21,OR($H$3=3,$H$3=9),OR($J$3&lt;&gt;"DA",$K$3&lt;&gt;"NE",$L$3&lt;&gt;"NE",$M$3&lt;&gt;"NE",$N$3&lt;&gt;"NE")),1,0)</f>
        <v>#REF!</v>
      </c>
      <c r="J8" s="83" t="e">
        <f>IF(AND($I$3=21,$H$3=6,OR($J$3&lt;&gt;"DA",$K$3&lt;&gt;"NE",$L$3&lt;&gt;"NE",$M$3&lt;&gt;"NE",$N$3&lt;&gt;"DA")),1,0)</f>
        <v>#REF!</v>
      </c>
      <c r="K8" s="83" t="e">
        <f>IF(AND($I$3=21,$H$3=12,OR($J$3&lt;&gt;"DA",$K$3&lt;&gt;"DA",$L$3&lt;&gt;"DA",$M$3&lt;&gt;"DA",$N$3&lt;&gt;"DA")),1,0)</f>
        <v>#REF!</v>
      </c>
      <c r="L8" s="38"/>
      <c r="M8" s="38"/>
      <c r="N8" s="38"/>
      <c r="O8" s="38"/>
      <c r="P8" s="38"/>
    </row>
    <row r="9" spans="1:17" ht="62.25" customHeight="1" x14ac:dyDescent="0.2">
      <c r="A9" s="92">
        <v>5</v>
      </c>
      <c r="B9" s="93" t="e">
        <f t="shared" si="0"/>
        <v>#REF!</v>
      </c>
      <c r="C9" s="212" t="s">
        <v>3305</v>
      </c>
      <c r="D9" s="82"/>
      <c r="E9" s="38" t="e">
        <f t="shared" si="1"/>
        <v>#REF!</v>
      </c>
      <c r="F9" s="38">
        <v>0</v>
      </c>
      <c r="G9" s="38"/>
      <c r="H9" s="38"/>
      <c r="I9" s="83" t="e">
        <f>IF(AND($I$3=22,OR($H$3=3,$H$3=9),OR($J$3&lt;&gt;"DA",$K$3&lt;&gt;"NE",$L$3&lt;&gt;"NE",$M$3&lt;&gt;"NE",$N$3&lt;&gt;"DA")),1,0)</f>
        <v>#REF!</v>
      </c>
      <c r="J9" s="83" t="e">
        <f>IF(AND($I$3=22,$H$3=6,OR($J$3&lt;&gt;"DA",$K$3&lt;&gt;"NE",$L$3&lt;&gt;"NE",$M$3&lt;&gt;"NE",$N$3&lt;&gt;"DA")),1,0)</f>
        <v>#REF!</v>
      </c>
      <c r="K9" s="83" t="e">
        <f>IF(AND($I$3=22,$H$3=12,OR($J$3&lt;&gt;"DA",$K$3&lt;&gt;"DA",$L$3&lt;&gt;"DA",$M$3&lt;&gt;"DA",$N$3&lt;&gt;"DA")),1,0)</f>
        <v>#REF!</v>
      </c>
      <c r="L9" s="38"/>
      <c r="M9" s="38"/>
      <c r="N9" s="38"/>
      <c r="O9" s="38"/>
      <c r="P9" s="38"/>
    </row>
    <row r="10" spans="1:17" ht="75.75" customHeight="1" x14ac:dyDescent="0.2">
      <c r="A10" s="92">
        <v>6</v>
      </c>
      <c r="B10" s="93" t="e">
        <f t="shared" si="0"/>
        <v>#REF!</v>
      </c>
      <c r="C10" s="212" t="s">
        <v>3306</v>
      </c>
      <c r="D10" s="82"/>
      <c r="E10" s="38" t="e">
        <f t="shared" si="1"/>
        <v>#REF!</v>
      </c>
      <c r="F10" s="38">
        <v>0</v>
      </c>
      <c r="G10" s="38"/>
      <c r="H10" s="38"/>
      <c r="I10" s="83" t="e">
        <f>IF(AND($I$3=23,OR($H$3=3,$H$3=9)),1,0)</f>
        <v>#REF!</v>
      </c>
      <c r="J10" s="83" t="e">
        <f>IF(AND($I$3=23,$H$3=6,OR($J$3&lt;&gt;"DA",$K$3&lt;&gt;"NE",$L$3&lt;&gt;"NE",$M$3&lt;&gt;"NE",$N$3&lt;&gt;"DA")),1,0)</f>
        <v>#REF!</v>
      </c>
      <c r="K10" s="83" t="e">
        <f>IF(AND($I$3=23,$H$3=12,OR($J$3&lt;&gt;"DA",$K$3&lt;&gt;"DA",$L$3&lt;&gt;"DA",$M$3&lt;&gt;"DA",$N$3&lt;&gt;"DA")),1,0)</f>
        <v>#REF!</v>
      </c>
      <c r="L10" s="38"/>
      <c r="M10" s="38"/>
      <c r="N10" s="38"/>
      <c r="O10" s="38"/>
      <c r="P10" s="38"/>
    </row>
    <row r="11" spans="1:17" ht="71.25" customHeight="1" x14ac:dyDescent="0.2">
      <c r="A11" s="92">
        <v>7</v>
      </c>
      <c r="B11" s="93" t="e">
        <f t="shared" si="0"/>
        <v>#REF!</v>
      </c>
      <c r="C11" s="212" t="s">
        <v>3307</v>
      </c>
      <c r="D11" s="82"/>
      <c r="E11" s="38" t="e">
        <f t="shared" si="1"/>
        <v>#REF!</v>
      </c>
      <c r="F11" s="38">
        <v>0</v>
      </c>
      <c r="G11" s="38"/>
      <c r="H11" s="38"/>
      <c r="I11" s="83" t="e">
        <f>IF(AND($I$3=31,OR($H$3=3,$H$3=9),OR($J$3&lt;&gt;"DA",$K$3&lt;&gt;"NE",$L$3&lt;&gt;"NE",$M$3&lt;&gt;"NE",$N$3&lt;&gt;"NE")),1,0)</f>
        <v>#REF!</v>
      </c>
      <c r="J11" s="83" t="e">
        <f>IF(AND($I$3=31,$H$3=6,OR($J$3&lt;&gt;"DA",$K$3&lt;&gt;"NE",$L$3&lt;&gt;"NE",$M$3&lt;&gt;"NE",$N$3&lt;&gt;"DA")),1,0)</f>
        <v>#REF!</v>
      </c>
      <c r="K11" s="83" t="e">
        <f>IF(AND($I$3=31,$H$3=12,OR($J$3&lt;&gt;"DA",$K$3&lt;&gt;"DA",$L$3&lt;&gt;"DA",$M$3&lt;&gt;"DA",$N$3&lt;&gt;"DA")),1,0)</f>
        <v>#REF!</v>
      </c>
      <c r="L11" s="38"/>
      <c r="M11" s="95"/>
      <c r="N11" s="38"/>
      <c r="O11" s="38"/>
      <c r="P11" s="38"/>
    </row>
    <row r="12" spans="1:17" ht="66" customHeight="1" x14ac:dyDescent="0.2">
      <c r="A12" s="92">
        <v>8</v>
      </c>
      <c r="B12" s="93" t="e">
        <f t="shared" si="0"/>
        <v>#REF!</v>
      </c>
      <c r="C12" s="212" t="s">
        <v>3308</v>
      </c>
      <c r="D12" s="82"/>
      <c r="E12" s="38" t="e">
        <f t="shared" si="1"/>
        <v>#REF!</v>
      </c>
      <c r="F12" s="38">
        <v>0</v>
      </c>
      <c r="G12" s="38"/>
      <c r="H12" s="38"/>
      <c r="I12" s="83" t="e">
        <f>IF(AND($I$3=41,OR($H$3=3,$H$3=9),OR($J$3&lt;&gt;"DA",$K$3&lt;&gt;"NE",$L$3&lt;&gt;"NE",$M$3&lt;&gt;"NE",$N$3&lt;&gt;"DA")),1,0)</f>
        <v>#REF!</v>
      </c>
      <c r="J12" s="83" t="e">
        <f>IF(AND($I$3=41,$H$3=6,OR($J$3&lt;&gt;"DA",$K$3&lt;&gt;"NE",$L$3&lt;&gt;"NE",$M$3&lt;&gt;"NE",$N$3&lt;&gt;"DA")),1,0)</f>
        <v>#REF!</v>
      </c>
      <c r="K12" s="83" t="e">
        <f>IF(AND($I$3=41,$H$3=12,OR($J$3&lt;&gt;"DA",$K$3&lt;&gt;"DA",$L$3&lt;&gt;"DA",$M$3&lt;&gt;"DA",$N$3&lt;&gt;"DA")),1,0)</f>
        <v>#REF!</v>
      </c>
      <c r="L12" s="38"/>
      <c r="M12" s="38"/>
      <c r="N12" s="38"/>
      <c r="O12" s="38"/>
      <c r="P12" s="38"/>
    </row>
    <row r="13" spans="1:17" ht="75" customHeight="1" x14ac:dyDescent="0.2">
      <c r="A13" s="92">
        <v>9</v>
      </c>
      <c r="B13" s="93" t="e">
        <f t="shared" si="0"/>
        <v>#REF!</v>
      </c>
      <c r="C13" s="212" t="s">
        <v>3309</v>
      </c>
      <c r="D13" s="82"/>
      <c r="E13" s="38" t="e">
        <f t="shared" si="1"/>
        <v>#REF!</v>
      </c>
      <c r="F13" s="38">
        <v>0</v>
      </c>
      <c r="G13" s="38"/>
      <c r="H13" s="38"/>
      <c r="I13" s="83" t="e">
        <f>IF(AND($I$3=42,OR($H$3=3,$H$3=9),OR($J$3&lt;&gt;"DA",$K$3&lt;&gt;"NE",$L$3&lt;&gt;"NE",$M$3&lt;&gt;"NE",$N$3&lt;&gt;"NE")),1,0)</f>
        <v>#REF!</v>
      </c>
      <c r="J13" s="83" t="e">
        <f>IF(AND($I$3=42,$H$3=6,OR($J$3&lt;&gt;"DA",$K$3&lt;&gt;"NE",$L$3&lt;&gt;"NE",$M$3&lt;&gt;"NE",$N$3&lt;&gt;"DA")),1,0)</f>
        <v>#REF!</v>
      </c>
      <c r="K13" s="83" t="e">
        <f>IF(AND($I$3=42,$H$3=12,OR($J$3&lt;&gt;"DA",$K$3&lt;&gt;"DA",$L$3&lt;&gt;"DA",$M$3&lt;&gt;"DA",$N$3&lt;&gt;"DA")),1,0)</f>
        <v>#REF!</v>
      </c>
      <c r="L13" s="38"/>
      <c r="M13" s="38"/>
      <c r="N13" s="38"/>
      <c r="O13" s="38"/>
      <c r="P13" s="38"/>
    </row>
    <row r="14" spans="1:17" ht="19.5" customHeight="1" x14ac:dyDescent="0.2">
      <c r="A14" s="309" t="s">
        <v>1974</v>
      </c>
      <c r="B14" s="304"/>
      <c r="C14" s="305"/>
      <c r="D14" s="82"/>
      <c r="E14" s="38" t="e">
        <f>SUM(E15:E22)</f>
        <v>#REF!</v>
      </c>
      <c r="F14" s="38" t="e">
        <f>SUM(F15:F22)</f>
        <v>#REF!</v>
      </c>
      <c r="G14" s="38"/>
      <c r="H14" s="38"/>
      <c r="I14" s="38"/>
      <c r="J14" s="38"/>
      <c r="K14" s="38"/>
      <c r="L14" s="38"/>
      <c r="M14" s="38"/>
      <c r="N14" s="38"/>
      <c r="O14" s="38"/>
      <c r="P14" s="38"/>
    </row>
    <row r="15" spans="1:17" ht="57" customHeight="1" x14ac:dyDescent="0.2">
      <c r="A15" s="92">
        <v>1</v>
      </c>
      <c r="B15" s="93" t="e">
        <f t="shared" ref="B15:B18" si="2">IF(E15=1,"Pogreška",IF(F15=1,"Provjera","O.K."))</f>
        <v>#REF!</v>
      </c>
      <c r="C15" s="117" t="s">
        <v>3310</v>
      </c>
      <c r="D15" s="82"/>
      <c r="E15" s="38" t="e">
        <f>MAX(G15:K15)</f>
        <v>#REF!</v>
      </c>
      <c r="F15" s="38" t="e">
        <f>MAX(L15:O15)</f>
        <v>#REF!</v>
      </c>
      <c r="G15" s="83" t="e">
        <f>IF(AND(H3=12,J3="DA",M3="DA",OR(I3=11,I3=21,I3=22,I3=31,I3=41,I3=42),ABS(BILANCA!D171-'PR-RAS'!D651)&gt;0.001),1,0)</f>
        <v>#REF!</v>
      </c>
      <c r="H15" s="83" t="e">
        <f>IF(AND(H3=12,J3="DA",M3="DA",OR(I3=11,I3=21,I3=22,I3=31,I3=41,I3=42),ABS(BILANCA!E171-'PR-RAS'!E651)&gt;0.001),1,0)</f>
        <v>#REF!</v>
      </c>
      <c r="I15" s="38"/>
      <c r="J15" s="38"/>
      <c r="K15" s="38"/>
      <c r="L15" s="83" t="e">
        <f>IF(AND(H3=12,J3="DA",M3="DA",OR(I3=12,I3=13,I3=23),ABS(BILANCA!D171-'PR-RAS'!D651)&gt;0.001),1,0)</f>
        <v>#REF!</v>
      </c>
      <c r="M15" s="83" t="e">
        <f>IF(AND(H3=12,J3="DA",M3="DA",OR(I3=12,I3=13,I3=23),ABS(BILANCA!E171-'PR-RAS'!E651)&gt;0.001),1,0)</f>
        <v>#REF!</v>
      </c>
      <c r="N15" s="38"/>
      <c r="O15" s="38"/>
      <c r="P15" s="38"/>
    </row>
    <row r="16" spans="1:17" ht="42" customHeight="1" x14ac:dyDescent="0.2">
      <c r="A16" s="92">
        <v>2</v>
      </c>
      <c r="B16" s="93" t="e">
        <f t="shared" si="2"/>
        <v>#REF!</v>
      </c>
      <c r="C16" s="117" t="s">
        <v>3311</v>
      </c>
      <c r="D16" s="82"/>
      <c r="E16" s="38" t="e">
        <f>MAX(G16:K16)</f>
        <v>#REF!</v>
      </c>
      <c r="F16" s="38" t="e">
        <f>MAX(L16:O16)</f>
        <v>#REF!</v>
      </c>
      <c r="G16" s="83" t="e">
        <f>IF(AND(H3=12,J3="DA",M3="DA",OR(I3=11,I3=21,I3=22,I3=31,I3=41,I3=42),ABS(BILANCA!D70-'PR-RAS'!D656)&gt;0.001),1,0)</f>
        <v>#REF!</v>
      </c>
      <c r="H16" s="83" t="e">
        <f>IF(AND(H3=12,J3="DA",M3="DA",OR(I3=11,I3=21,I3=22,I3=31,I3=41,I3=42),ABS(BILANCA!E70-'PR-RAS'!E656)&gt;0.001),1,0)</f>
        <v>#REF!</v>
      </c>
      <c r="I16" s="96"/>
      <c r="J16" s="38"/>
      <c r="K16" s="38"/>
      <c r="L16" s="83" t="e">
        <f>IF(AND(H3=12,J3="DA",M3="DA",OR(I3=12,I3=13,I3=23),ABS(BILANCA!D70-'PR-RAS'!D656)&gt;0.001),1,0)</f>
        <v>#REF!</v>
      </c>
      <c r="M16" s="83" t="e">
        <f>IF(AND(H3=12,J3="DA",M3="DA",OR(I3=12,I3=13,I3=23),ABS(BILANCA!E70-'PR-RAS'!E656)&gt;0.001),1,0)</f>
        <v>#REF!</v>
      </c>
      <c r="N16" s="38"/>
      <c r="O16" s="38"/>
      <c r="P16" s="38"/>
    </row>
    <row r="17" spans="1:16" ht="48.75" customHeight="1" x14ac:dyDescent="0.2">
      <c r="A17" s="92">
        <v>3</v>
      </c>
      <c r="B17" s="93" t="e">
        <f t="shared" si="2"/>
        <v>#REF!</v>
      </c>
      <c r="C17" s="117" t="s">
        <v>3312</v>
      </c>
      <c r="D17" s="82"/>
      <c r="E17" s="38" t="e">
        <f t="shared" ref="E17:E18" si="3">MAX(G17:L17)</f>
        <v>#REF!</v>
      </c>
      <c r="F17" s="38">
        <v>0</v>
      </c>
      <c r="G17" s="97" t="e">
        <f>IF(AND(H3=12,J3="DA",M3="DA",BILANCA!D255-BILANCA!D259&gt;0.001,OR(ABS(BILANCA!D255-BILANCA!D259-'PR-RAS'!D649)&gt;0.001,ABS('PR-RAS'!D650)&gt;0.001)),1,0)</f>
        <v>#REF!</v>
      </c>
      <c r="H17" s="83" t="e">
        <f>IF(AND(H3=12,J3="DA",M3="DA",BILANCA!E255-BILANCA!E259&gt;0.001,OR(ABS(BILANCA!E255-BILANCA!E259-'PR-RAS'!E649)&gt;0.001,ABS('PR-RAS'!E650)&gt;0.001)),1,0)</f>
        <v>#REF!</v>
      </c>
      <c r="I17" s="98" t="e">
        <f>IF(AND(H3=12,J3="DA",M3="DA",BILANCA!D259-BILANCA!D255&gt;0.001,OR(ABS(BILANCA!D259-BILANCA!D255-'PR-RAS'!D650)&gt;0.001,ABS('PR-RAS'!D649)&gt;0.001)),1,0)</f>
        <v>#REF!</v>
      </c>
      <c r="J17" s="98" t="e">
        <f>IF(AND(H3=12,J3="DA",M3="DA",BILANCA!E259-BILANCA!E255&gt;0.001,OR(ABS(BILANCA!E259-BILANCA!E255-'PR-RAS'!E650)&gt;0.001,ABS('PR-RAS'!E649)&gt;0.001)),1,0)</f>
        <v>#REF!</v>
      </c>
      <c r="K17" s="38"/>
      <c r="L17" s="38"/>
      <c r="M17" s="38"/>
      <c r="N17" s="38"/>
      <c r="O17" s="38"/>
      <c r="P17" s="38"/>
    </row>
    <row r="18" spans="1:16" ht="43.5" customHeight="1" x14ac:dyDescent="0.2">
      <c r="A18" s="92">
        <v>4</v>
      </c>
      <c r="B18" s="93" t="e">
        <f t="shared" si="2"/>
        <v>#REF!</v>
      </c>
      <c r="C18" s="117" t="s">
        <v>3313</v>
      </c>
      <c r="D18" s="82"/>
      <c r="E18" s="38" t="e">
        <f t="shared" si="3"/>
        <v>#REF!</v>
      </c>
      <c r="F18" s="38">
        <v>0</v>
      </c>
      <c r="G18" s="97" t="e">
        <f>IF(AND(J3="DA",K3="DA",ABS('PR-RAS'!D423-'PR-RAS'!D250-'RAS-funkcijski'!D141)&gt;0.001),1,0)</f>
        <v>#REF!</v>
      </c>
      <c r="H18" s="205" t="e">
        <f>IF(AND(J3="DA",K3="DA",ABS('PR-RAS'!E423-'PR-RAS'!E250-'RAS-funkcijski'!E141)&gt;0.001),1,0)</f>
        <v>#REF!</v>
      </c>
      <c r="I18" s="38"/>
      <c r="J18" s="38"/>
      <c r="K18" s="38"/>
      <c r="L18" s="38"/>
      <c r="M18" s="38"/>
      <c r="N18" s="38"/>
      <c r="O18" s="38"/>
      <c r="P18" s="38"/>
    </row>
    <row r="19" spans="1:16" ht="43.5" customHeight="1" x14ac:dyDescent="0.2">
      <c r="A19" s="92">
        <v>5</v>
      </c>
      <c r="B19" s="93" t="e">
        <f>IF(E19=1,"Pogreška",IF(F19=1,"Provjera","O.K."))</f>
        <v>#REF!</v>
      </c>
      <c r="C19" s="117" t="s">
        <v>3314</v>
      </c>
      <c r="D19" s="82"/>
      <c r="E19" s="38" t="e">
        <f>MAX(H19:L19)</f>
        <v>#REF!</v>
      </c>
      <c r="F19" s="38">
        <v>0</v>
      </c>
      <c r="H19" s="206" t="e">
        <f>IF(AND(H3=12,I3&lt;&gt;13,ABS(BILANCA!E176-BILANCA!E247-OBVEZE!D44)&gt;0.001),1,0)</f>
        <v>#REF!</v>
      </c>
      <c r="I19" s="38"/>
      <c r="J19" s="38"/>
      <c r="K19" s="38"/>
      <c r="L19" s="38"/>
      <c r="M19" s="38"/>
      <c r="N19" s="38"/>
      <c r="O19" s="38"/>
      <c r="P19" s="38"/>
    </row>
    <row r="20" spans="1:16" ht="43.5" customHeight="1" x14ac:dyDescent="0.2">
      <c r="A20" s="92">
        <v>6</v>
      </c>
      <c r="B20" s="93" t="e">
        <f>IF(E20=1,"Pogreška",IF(F20=1,"Provjera","O.K."))</f>
        <v>#REF!</v>
      </c>
      <c r="C20" s="117" t="s">
        <v>3315</v>
      </c>
      <c r="D20" s="82"/>
      <c r="E20" s="38" t="e">
        <f>MAX(G20:K20)</f>
        <v>#REF!</v>
      </c>
      <c r="F20" s="38">
        <v>0</v>
      </c>
      <c r="G20" s="230" t="e">
        <f>IF(AND(H3=12,'PR-RAS'!D423=0), IF('RAS-funkcijski'!D141=0, 0, 1), 0)</f>
        <v>#REF!</v>
      </c>
      <c r="H20" s="226" t="e">
        <f>IF(AND(H3=12,'PR-RAS'!E423=0), IF('RAS-funkcijski'!E141=0, 0, 1), 0)</f>
        <v>#REF!</v>
      </c>
      <c r="I20" s="38"/>
      <c r="J20" s="38"/>
      <c r="K20" s="38"/>
      <c r="L20" s="38"/>
      <c r="M20" s="38"/>
      <c r="N20" s="38"/>
      <c r="O20" s="38"/>
      <c r="P20" s="38"/>
    </row>
    <row r="21" spans="1:16" ht="24.6" customHeight="1" x14ac:dyDescent="0.2">
      <c r="A21" s="92">
        <v>7</v>
      </c>
      <c r="B21" s="93" t="e">
        <f>IF(E21=1,"Pogreška",IF(F21=1,"Provjera","O.K."))</f>
        <v>#REF!</v>
      </c>
      <c r="C21" s="117" t="s">
        <v>3316</v>
      </c>
      <c r="D21" s="82"/>
      <c r="E21" s="38" t="e">
        <f>MAX(G21:K21)</f>
        <v>#REF!</v>
      </c>
      <c r="F21" s="38">
        <v>0</v>
      </c>
      <c r="G21" s="230" t="e">
        <f>IF(AND(H3=12, J3="DA", M3="DA", ABS(BILANCA!D273-'PR-RAS'!D304)&gt;0.001), 1, 0)</f>
        <v>#REF!</v>
      </c>
      <c r="H21" s="226" t="e">
        <f>IF(AND(H3=12, J3="DA", M3="DA", ABS(BILANCA!E273-'PR-RAS'!E304)&gt;0.001), 1, 0)</f>
        <v>#REF!</v>
      </c>
      <c r="I21" s="38"/>
      <c r="J21" s="38"/>
      <c r="K21" s="38"/>
      <c r="L21" s="38"/>
      <c r="M21" s="38"/>
      <c r="N21" s="38"/>
      <c r="O21" s="38"/>
      <c r="P21" s="38"/>
    </row>
    <row r="22" spans="1:16" ht="25.15" customHeight="1" x14ac:dyDescent="0.2">
      <c r="A22" s="92">
        <v>8</v>
      </c>
      <c r="B22" s="93" t="e">
        <f>IF(E22=1,"Pogreška",IF(F22=1,"Provjera","O.K."))</f>
        <v>#REF!</v>
      </c>
      <c r="C22" s="117" t="s">
        <v>3317</v>
      </c>
      <c r="D22" s="82"/>
      <c r="E22" s="38" t="e">
        <f>MAX(G22:K22)</f>
        <v>#REF!</v>
      </c>
      <c r="F22" s="38">
        <v>0</v>
      </c>
      <c r="G22" s="230" t="e">
        <f>IF(AND(H3=12, J3="DA", M3="DA", ABS(BILANCA!D290-'PR-RAS'!D421)&gt;0.001), 1, 0)</f>
        <v>#REF!</v>
      </c>
      <c r="H22" s="226" t="e">
        <f>IF(AND(H3=12, J3="DA", M3="DA", ABS(BILANCA!E290-'PR-RAS'!E421)&gt;0.001), 1, 0)</f>
        <v>#REF!</v>
      </c>
      <c r="I22" s="38"/>
      <c r="J22" s="38"/>
      <c r="K22" s="38"/>
      <c r="L22" s="38"/>
      <c r="M22" s="38"/>
      <c r="N22" s="38"/>
      <c r="O22" s="38"/>
      <c r="P22" s="38"/>
    </row>
    <row r="23" spans="1:16" ht="19.5" customHeight="1" x14ac:dyDescent="0.2">
      <c r="A23" s="303" t="s">
        <v>3318</v>
      </c>
      <c r="B23" s="304"/>
      <c r="C23" s="305"/>
      <c r="D23" s="82"/>
      <c r="E23" s="38" t="e">
        <f>SUM(E24:E297)</f>
        <v>#REF!</v>
      </c>
      <c r="F23" s="38" t="e">
        <f>SUM(F24:F297)</f>
        <v>#REF!</v>
      </c>
      <c r="G23" s="38"/>
      <c r="H23" s="38"/>
      <c r="I23" s="38"/>
      <c r="J23" s="38"/>
      <c r="K23" s="38"/>
      <c r="L23" s="38"/>
      <c r="M23" s="38"/>
      <c r="N23" s="38"/>
      <c r="O23" s="38"/>
      <c r="P23" s="38"/>
    </row>
    <row r="24" spans="1:16" ht="22.5" x14ac:dyDescent="0.2">
      <c r="A24" s="92">
        <v>1</v>
      </c>
      <c r="B24" s="93" t="str">
        <f>IF(E24=1,"Pogreška",IF(F24=1,"Provjera","O.K."))</f>
        <v>O.K.</v>
      </c>
      <c r="C24" s="117" t="s">
        <v>3319</v>
      </c>
      <c r="D24" s="82"/>
      <c r="E24" s="38">
        <f t="shared" ref="E24:E97" si="4">MAX(G24:K24)</f>
        <v>0</v>
      </c>
      <c r="F24" s="38">
        <f>MAX(L24:O24)</f>
        <v>0</v>
      </c>
      <c r="G24" s="38">
        <f>IF(OR(AND('PR-RAS'!D153=0,MAX('PR-RAS'!D657:D660)&gt;0),AND('PR-RAS'!E153=0,MAX('PR-RAS'!E657:E660)&gt;0)),1,0)</f>
        <v>0</v>
      </c>
      <c r="H24" s="38">
        <f>IF(OR(AND('PR-RAS'!D153&lt;&gt;0,MAX('PR-RAS'!D657:D660)=0),AND('PR-RAS'!E153&lt;&gt;0,MAX('PR-RAS'!E657:E660)=0)),1,0)</f>
        <v>0</v>
      </c>
      <c r="I24" s="38"/>
      <c r="J24" s="38"/>
      <c r="K24" s="38"/>
      <c r="L24" s="38"/>
      <c r="M24" s="38"/>
      <c r="N24" s="38"/>
      <c r="O24" s="38"/>
      <c r="P24" s="38"/>
    </row>
    <row r="25" spans="1:16" ht="15" customHeight="1" x14ac:dyDescent="0.2">
      <c r="A25" s="92">
        <v>2</v>
      </c>
      <c r="B25" s="93" t="str">
        <f t="shared" ref="B25:B37" si="5">IF(E25=1,"Pogreška",IF(F25=1,"Provjera","O.K."))</f>
        <v>O.K.</v>
      </c>
      <c r="C25" s="79" t="s">
        <v>3320</v>
      </c>
      <c r="D25" s="82"/>
      <c r="E25" s="38">
        <f t="shared" si="4"/>
        <v>0</v>
      </c>
      <c r="F25" s="38">
        <f t="shared" ref="F25:F98" si="6">MAX(L25:O25)</f>
        <v>0</v>
      </c>
      <c r="G25" s="38">
        <f>IF(OR(AND('PR-RAS'!D657=0,'PR-RAS'!D659&lt;&gt;0),AND('PR-RAS'!D657&lt;&gt;0,'PR-RAS'!D659=0)),1,0)</f>
        <v>0</v>
      </c>
      <c r="H25" s="38">
        <f>IF(OR(AND('PR-RAS'!E657=0,'PR-RAS'!E659&lt;&gt;0),AND('PR-RAS'!E657&lt;&gt;0,'PR-RAS'!E659=0)),1,0)</f>
        <v>0</v>
      </c>
      <c r="I25" s="38"/>
      <c r="J25" s="38"/>
      <c r="K25" s="38"/>
      <c r="L25" s="38"/>
      <c r="M25" s="38"/>
      <c r="N25" s="38"/>
      <c r="O25" s="38"/>
      <c r="P25" s="38"/>
    </row>
    <row r="26" spans="1:16" ht="15" customHeight="1" x14ac:dyDescent="0.2">
      <c r="A26" s="92">
        <v>3</v>
      </c>
      <c r="B26" s="93" t="str">
        <f t="shared" si="5"/>
        <v>O.K.</v>
      </c>
      <c r="C26" s="79" t="s">
        <v>3321</v>
      </c>
      <c r="D26" s="82"/>
      <c r="E26" s="38">
        <f t="shared" si="4"/>
        <v>0</v>
      </c>
      <c r="F26" s="38">
        <f t="shared" si="6"/>
        <v>0</v>
      </c>
      <c r="G26" s="38">
        <f>IF(OR(AND('PR-RAS'!D658=0,'PR-RAS'!D660&lt;&gt;0),AND('PR-RAS'!D658&lt;&gt;0,'PR-RAS'!D660=0)),1,0)</f>
        <v>0</v>
      </c>
      <c r="H26" s="38">
        <f>IF(OR(AND('PR-RAS'!E658=0,'PR-RAS'!E660&lt;&gt;0),AND('PR-RAS'!E658&lt;&gt;0,'PR-RAS'!E660=0)),1,0)</f>
        <v>0</v>
      </c>
      <c r="I26" s="38"/>
      <c r="J26" s="38"/>
      <c r="K26" s="38"/>
      <c r="L26" s="38"/>
      <c r="M26" s="38"/>
      <c r="N26" s="38"/>
      <c r="O26" s="38"/>
      <c r="P26" s="38"/>
    </row>
    <row r="27" spans="1:16" ht="28.5" customHeight="1" x14ac:dyDescent="0.2">
      <c r="A27" s="92">
        <v>4</v>
      </c>
      <c r="B27" s="93" t="str">
        <f t="shared" si="5"/>
        <v>O.K.</v>
      </c>
      <c r="C27" s="79" t="s">
        <v>3322</v>
      </c>
      <c r="D27" s="82"/>
      <c r="E27" s="38">
        <f t="shared" si="4"/>
        <v>0</v>
      </c>
      <c r="F27" s="38">
        <f t="shared" si="6"/>
        <v>0</v>
      </c>
      <c r="G27" s="38">
        <f>IF(ROUND('PR-RAS'!D662+'PR-RAS'!D663,2)&gt;ROUND('PR-RAS'!D24,2),1,0)</f>
        <v>0</v>
      </c>
      <c r="H27" s="38">
        <f>IF(ROUND('PR-RAS'!E662+'PR-RAS'!E663,2)&gt;ROUND('PR-RAS'!E24,2),1,0)</f>
        <v>0</v>
      </c>
      <c r="I27" s="38"/>
      <c r="J27" s="38"/>
      <c r="K27" s="38"/>
      <c r="L27" s="38"/>
      <c r="M27" s="38"/>
      <c r="N27" s="38"/>
      <c r="O27" s="38"/>
      <c r="P27" s="38"/>
    </row>
    <row r="28" spans="1:16" ht="28.5" customHeight="1" x14ac:dyDescent="0.2">
      <c r="A28" s="92">
        <v>277</v>
      </c>
      <c r="B28" s="93" t="str">
        <f>IF(E28=1,"Pogreška",IF(F28=1,"Provjera","O.K."))</f>
        <v>O.K.</v>
      </c>
      <c r="C28" s="79" t="s">
        <v>3323</v>
      </c>
      <c r="D28" s="82"/>
      <c r="E28" s="38">
        <f>MAX(G28:K28)</f>
        <v>0</v>
      </c>
      <c r="F28" s="38">
        <f>MAX(L28:O28)</f>
        <v>0</v>
      </c>
      <c r="G28" s="38">
        <f>IF(ROUND('PR-RAS'!D664,2)&gt;ROUND('PR-RAS'!D27,2),1,0)</f>
        <v>0</v>
      </c>
      <c r="H28" s="38">
        <f>IF(ROUND('PR-RAS'!E664,2)&gt;ROUND('PR-RAS'!E27,2),1,0)</f>
        <v>0</v>
      </c>
      <c r="I28" s="38"/>
      <c r="J28" s="38"/>
      <c r="K28" s="38"/>
      <c r="L28" s="38"/>
      <c r="M28" s="38"/>
      <c r="N28" s="38"/>
      <c r="O28" s="38"/>
      <c r="P28" s="38"/>
    </row>
    <row r="29" spans="1:16" ht="26.25" customHeight="1" x14ac:dyDescent="0.2">
      <c r="A29" s="92">
        <v>5</v>
      </c>
      <c r="B29" s="93" t="str">
        <f t="shared" si="5"/>
        <v>O.K.</v>
      </c>
      <c r="C29" s="79" t="s">
        <v>3324</v>
      </c>
      <c r="D29" s="82"/>
      <c r="E29" s="38">
        <f t="shared" si="4"/>
        <v>0</v>
      </c>
      <c r="F29" s="38">
        <f t="shared" si="6"/>
        <v>0</v>
      </c>
      <c r="G29" s="38">
        <f>IF(ROUND('PR-RAS'!D33,2) = ROUND(SUM('PR-RAS'!D665:D668),2), 0, 1)</f>
        <v>0</v>
      </c>
      <c r="H29" s="38">
        <f>IF(ROUND('PR-RAS'!E33,2) = ROUND(SUM('PR-RAS'!E665:E668),2), 0, 1)</f>
        <v>0</v>
      </c>
      <c r="I29" s="38"/>
      <c r="J29" s="38"/>
      <c r="K29" s="38"/>
      <c r="L29" s="38"/>
      <c r="M29" s="38"/>
      <c r="N29" s="38"/>
      <c r="O29" s="38"/>
      <c r="P29" s="38"/>
    </row>
    <row r="30" spans="1:16" ht="15" customHeight="1" x14ac:dyDescent="0.2">
      <c r="A30" s="92">
        <v>6</v>
      </c>
      <c r="B30" s="93" t="str">
        <f t="shared" si="5"/>
        <v>O.K.</v>
      </c>
      <c r="C30" s="79" t="s">
        <v>3325</v>
      </c>
      <c r="D30" s="82"/>
      <c r="E30" s="38">
        <f t="shared" si="4"/>
        <v>0</v>
      </c>
      <c r="F30" s="38">
        <f t="shared" si="6"/>
        <v>0</v>
      </c>
      <c r="G30" s="38">
        <f>IF(ABS('PR-RAS'!D59-SUM('PR-RAS'!D669:D672))&gt;0.001,1,0)</f>
        <v>0</v>
      </c>
      <c r="H30" s="38">
        <f>IF(ABS('PR-RAS'!E59-SUM('PR-RAS'!E669:E672))&gt;0.001,1,0)</f>
        <v>0</v>
      </c>
      <c r="I30" s="38"/>
      <c r="J30" s="38"/>
      <c r="K30" s="38"/>
      <c r="L30" s="38"/>
      <c r="M30" s="38"/>
      <c r="N30" s="38"/>
      <c r="O30" s="38"/>
      <c r="P30" s="38"/>
    </row>
    <row r="31" spans="1:16" ht="15" customHeight="1" x14ac:dyDescent="0.2">
      <c r="A31" s="92">
        <v>7</v>
      </c>
      <c r="B31" s="93" t="str">
        <f t="shared" si="5"/>
        <v>O.K.</v>
      </c>
      <c r="C31" s="79" t="s">
        <v>3326</v>
      </c>
      <c r="D31" s="82"/>
      <c r="E31" s="38">
        <f t="shared" si="4"/>
        <v>0</v>
      </c>
      <c r="F31" s="38">
        <f t="shared" si="6"/>
        <v>0</v>
      </c>
      <c r="G31" s="38">
        <f>IF(ABS('PR-RAS'!D60-SUM('PR-RAS'!D673:'PR-RAS'!D676))&gt;0.001,1,0)</f>
        <v>0</v>
      </c>
      <c r="H31" s="38">
        <f>IF(ABS('PR-RAS'!E60-SUM('PR-RAS'!E673:'PR-RAS'!E676))&gt;0.001,1,0)</f>
        <v>0</v>
      </c>
      <c r="I31" s="38"/>
      <c r="J31" s="38"/>
      <c r="K31" s="38"/>
      <c r="L31" s="38"/>
      <c r="M31" s="38"/>
      <c r="N31" s="38"/>
      <c r="O31" s="38"/>
      <c r="P31" s="38"/>
    </row>
    <row r="32" spans="1:16" ht="15" customHeight="1" x14ac:dyDescent="0.2">
      <c r="A32" s="92">
        <v>8</v>
      </c>
      <c r="B32" s="93" t="str">
        <f t="shared" si="5"/>
        <v>O.K.</v>
      </c>
      <c r="C32" s="79" t="s">
        <v>3327</v>
      </c>
      <c r="D32" s="82"/>
      <c r="E32" s="38">
        <f t="shared" si="4"/>
        <v>0</v>
      </c>
      <c r="F32" s="38">
        <f t="shared" si="6"/>
        <v>0</v>
      </c>
      <c r="G32" s="38">
        <f>IF(ABS('PR-RAS'!D62-SUM('PR-RAS'!D677:D679))&gt;0.001,1,0)</f>
        <v>0</v>
      </c>
      <c r="H32" s="38">
        <f>IF(ABS('PR-RAS'!E62-SUM('PR-RAS'!E677:E679))&gt;0.001,1,0)</f>
        <v>0</v>
      </c>
      <c r="I32" s="38"/>
      <c r="J32" s="38"/>
      <c r="K32" s="38"/>
      <c r="L32" s="38"/>
      <c r="M32" s="38"/>
      <c r="N32" s="38"/>
      <c r="O32" s="38"/>
      <c r="P32" s="38"/>
    </row>
    <row r="33" spans="1:16" ht="15" customHeight="1" x14ac:dyDescent="0.2">
      <c r="A33" s="92">
        <v>9</v>
      </c>
      <c r="B33" s="93" t="str">
        <f t="shared" si="5"/>
        <v>O.K.</v>
      </c>
      <c r="C33" s="79" t="s">
        <v>3328</v>
      </c>
      <c r="D33" s="82"/>
      <c r="E33" s="38">
        <f t="shared" si="4"/>
        <v>0</v>
      </c>
      <c r="F33" s="38">
        <f t="shared" si="6"/>
        <v>0</v>
      </c>
      <c r="G33" s="38">
        <f>IF(ABS('PR-RAS'!D63-SUM('PR-RAS'!D680:D682))&gt;0.001,1,0)</f>
        <v>0</v>
      </c>
      <c r="H33" s="38">
        <f>IF(ABS('PR-RAS'!E63-SUM('PR-RAS'!E680:E682))&gt;0.001,1,0)</f>
        <v>0</v>
      </c>
      <c r="I33" s="38"/>
      <c r="J33" s="38"/>
      <c r="K33" s="38"/>
      <c r="L33" s="38"/>
      <c r="M33" s="38"/>
      <c r="N33" s="38"/>
      <c r="O33" s="38"/>
      <c r="P33" s="38"/>
    </row>
    <row r="34" spans="1:16" ht="15" customHeight="1" x14ac:dyDescent="0.2">
      <c r="A34" s="92">
        <v>10</v>
      </c>
      <c r="B34" s="93" t="str">
        <f t="shared" si="5"/>
        <v>O.K.</v>
      </c>
      <c r="C34" s="79" t="s">
        <v>3329</v>
      </c>
      <c r="D34" s="82"/>
      <c r="E34" s="38">
        <f t="shared" si="4"/>
        <v>0</v>
      </c>
      <c r="F34" s="38">
        <f t="shared" si="6"/>
        <v>0</v>
      </c>
      <c r="G34" s="38">
        <f>IF(ROUND('PR-RAS'!D69,2)&lt;&gt;ROUND('PR-RAS'!D683+'PR-RAS'!D684,2),1,0)</f>
        <v>0</v>
      </c>
      <c r="H34" s="38">
        <f>IF(ROUND('PR-RAS'!E69,2)&lt;&gt;ROUND('PR-RAS'!E683+'PR-RAS'!E684,2),1,0)</f>
        <v>0</v>
      </c>
      <c r="I34" s="38"/>
      <c r="J34" s="38"/>
      <c r="K34" s="38"/>
      <c r="L34" s="38"/>
      <c r="M34" s="38"/>
      <c r="N34" s="38"/>
      <c r="O34" s="38"/>
      <c r="P34" s="38"/>
    </row>
    <row r="35" spans="1:16" ht="15" customHeight="1" x14ac:dyDescent="0.2">
      <c r="A35" s="92">
        <v>11</v>
      </c>
      <c r="B35" s="93" t="str">
        <f t="shared" si="5"/>
        <v>O.K.</v>
      </c>
      <c r="C35" s="79" t="s">
        <v>3330</v>
      </c>
      <c r="D35" s="82"/>
      <c r="E35" s="38">
        <f t="shared" si="4"/>
        <v>0</v>
      </c>
      <c r="F35" s="38">
        <f t="shared" si="6"/>
        <v>0</v>
      </c>
      <c r="G35" s="38">
        <f>IF(ABS('PR-RAS'!D70-'PR-RAS'!D685-'PR-RAS'!D686)&gt;0.001,1,0)</f>
        <v>0</v>
      </c>
      <c r="H35" s="38">
        <f>IF(ABS('PR-RAS'!E70-'PR-RAS'!E685-'PR-RAS'!E686)&gt;0.001,1,0)</f>
        <v>0</v>
      </c>
      <c r="I35" s="38"/>
      <c r="J35" s="38"/>
      <c r="K35" s="38"/>
      <c r="L35" s="38"/>
      <c r="M35" s="38"/>
      <c r="N35" s="38"/>
      <c r="O35" s="38"/>
      <c r="P35" s="38"/>
    </row>
    <row r="36" spans="1:16" ht="15" customHeight="1" x14ac:dyDescent="0.2">
      <c r="A36" s="92">
        <v>238</v>
      </c>
      <c r="B36" s="93" t="str">
        <f t="shared" si="5"/>
        <v>O.K.</v>
      </c>
      <c r="C36" s="79" t="s">
        <v>3331</v>
      </c>
      <c r="D36" s="82"/>
      <c r="E36" s="38">
        <f t="shared" si="4"/>
        <v>0</v>
      </c>
      <c r="F36" s="38">
        <f t="shared" si="6"/>
        <v>0</v>
      </c>
      <c r="G36" s="38">
        <f>IF(ABS('PR-RAS'!D72-SUM('PR-RAS'!D687:'PR-RAS'!D693))&gt;0.001,1,0)</f>
        <v>0</v>
      </c>
      <c r="H36" s="38">
        <f>IF(ABS('PR-RAS'!E72-SUM('PR-RAS'!E687:'PR-RAS'!E693))&gt;0.001,1,0)</f>
        <v>0</v>
      </c>
      <c r="I36" s="38"/>
      <c r="J36" s="38"/>
      <c r="K36" s="38"/>
      <c r="L36" s="38"/>
      <c r="M36" s="38"/>
      <c r="N36" s="38"/>
      <c r="O36" s="38"/>
      <c r="P36" s="38"/>
    </row>
    <row r="37" spans="1:16" ht="15" customHeight="1" x14ac:dyDescent="0.2">
      <c r="A37" s="92">
        <v>239</v>
      </c>
      <c r="B37" s="93" t="str">
        <f t="shared" si="5"/>
        <v>O.K.</v>
      </c>
      <c r="C37" s="79" t="s">
        <v>3332</v>
      </c>
      <c r="D37" s="82"/>
      <c r="E37" s="38">
        <f t="shared" si="4"/>
        <v>0</v>
      </c>
      <c r="F37" s="38">
        <f t="shared" si="6"/>
        <v>0</v>
      </c>
      <c r="G37" s="38">
        <f>IF(ABS('PR-RAS'!D73-SUM('PR-RAS'!D694:'PR-RAS'!D701))&gt;0.001,1,0)</f>
        <v>0</v>
      </c>
      <c r="H37" s="38">
        <f>IF(ABS('PR-RAS'!E73-SUM('PR-RAS'!E694:'PR-RAS'!E701))&gt;0.001,1,0)</f>
        <v>0</v>
      </c>
      <c r="I37" s="38"/>
      <c r="J37" s="38"/>
      <c r="K37" s="38"/>
      <c r="L37" s="38"/>
      <c r="M37" s="38"/>
      <c r="N37" s="38"/>
      <c r="O37" s="38"/>
      <c r="P37" s="38"/>
    </row>
    <row r="38" spans="1:16" ht="15" customHeight="1" x14ac:dyDescent="0.2">
      <c r="A38" s="92">
        <v>12</v>
      </c>
      <c r="B38" s="93" t="str">
        <f t="shared" ref="B38:B47" si="7">IF(E38=1,"Pogreška",IF(F38=1,"Provjera","O.K."))</f>
        <v>O.K.</v>
      </c>
      <c r="C38" s="79" t="s">
        <v>3333</v>
      </c>
      <c r="D38" s="82"/>
      <c r="E38" s="38">
        <f t="shared" si="4"/>
        <v>0</v>
      </c>
      <c r="F38" s="38">
        <f t="shared" si="6"/>
        <v>0</v>
      </c>
      <c r="G38" s="38">
        <f>IF(ABS('PR-RAS'!D75-SUM('PR-RAS'!D702:D705))&gt;0.001,1,0)</f>
        <v>0</v>
      </c>
      <c r="H38" s="38">
        <f>IF(ABS('PR-RAS'!E75-SUM('PR-RAS'!E702:E705))&gt;0.001,1,0)</f>
        <v>0</v>
      </c>
      <c r="I38" s="38"/>
      <c r="J38" s="38"/>
      <c r="K38" s="38"/>
      <c r="L38" s="38"/>
      <c r="M38" s="38"/>
      <c r="N38" s="38"/>
      <c r="O38" s="38"/>
      <c r="P38" s="38"/>
    </row>
    <row r="39" spans="1:16" ht="15" customHeight="1" x14ac:dyDescent="0.2">
      <c r="A39" s="92">
        <v>13</v>
      </c>
      <c r="B39" s="93" t="str">
        <f t="shared" si="7"/>
        <v>O.K.</v>
      </c>
      <c r="C39" s="79" t="s">
        <v>3334</v>
      </c>
      <c r="D39" s="82"/>
      <c r="E39" s="38">
        <f t="shared" si="4"/>
        <v>0</v>
      </c>
      <c r="F39" s="38">
        <f t="shared" si="6"/>
        <v>0</v>
      </c>
      <c r="G39" s="38">
        <f>IF(ABS('PR-RAS'!D76-SUM('PR-RAS'!D706:D709))&gt;0.001,1,0)</f>
        <v>0</v>
      </c>
      <c r="H39" s="38">
        <f>IF(ABS('PR-RAS'!E76-SUM('PR-RAS'!E706:E709))&gt;0.001,1,0)</f>
        <v>0</v>
      </c>
      <c r="I39" s="38"/>
      <c r="J39" s="38"/>
      <c r="K39" s="38"/>
      <c r="L39" s="38"/>
      <c r="M39" s="38"/>
      <c r="N39" s="38"/>
      <c r="O39" s="38"/>
      <c r="P39" s="38"/>
    </row>
    <row r="40" spans="1:16" ht="15" customHeight="1" x14ac:dyDescent="0.2">
      <c r="A40" s="92">
        <v>14</v>
      </c>
      <c r="B40" s="93" t="str">
        <f t="shared" si="7"/>
        <v>O.K.</v>
      </c>
      <c r="C40" s="79" t="s">
        <v>3335</v>
      </c>
      <c r="D40" s="82"/>
      <c r="E40" s="38">
        <f t="shared" si="4"/>
        <v>0</v>
      </c>
      <c r="F40" s="38">
        <f t="shared" si="6"/>
        <v>0</v>
      </c>
      <c r="G40" s="38">
        <f>IF(ROUND('PR-RAS'!D710,2)&gt;ROUND('PR-RAS'!D90,2),1,0)</f>
        <v>0</v>
      </c>
      <c r="H40" s="38">
        <f>IF(ROUND('PR-RAS'!E710,2)&gt;ROUND('PR-RAS'!E90,2),1,0)</f>
        <v>0</v>
      </c>
      <c r="I40" s="38"/>
      <c r="J40" s="38"/>
      <c r="K40" s="38"/>
      <c r="L40" s="38"/>
      <c r="M40" s="38"/>
      <c r="N40" s="38"/>
      <c r="O40" s="38"/>
      <c r="P40" s="38"/>
    </row>
    <row r="41" spans="1:16" ht="15" customHeight="1" x14ac:dyDescent="0.2">
      <c r="A41" s="92">
        <v>259</v>
      </c>
      <c r="B41" s="93" t="str">
        <f>IF(E41=1,"Pogreška",IF(F41=1,"Provjera","O.K."))</f>
        <v>O.K.</v>
      </c>
      <c r="C41" s="79" t="s">
        <v>3336</v>
      </c>
      <c r="D41" s="82"/>
      <c r="E41" s="38">
        <f>MAX(G41:K41)</f>
        <v>0</v>
      </c>
      <c r="F41" s="38">
        <f>MAX(L41:O41)</f>
        <v>0</v>
      </c>
      <c r="G41" s="38">
        <f>IF(ROUND('PR-RAS'!D711,2)&gt;ROUND('PR-RAS'!D93,2),1,0)</f>
        <v>0</v>
      </c>
      <c r="H41" s="38">
        <f>IF(ROUND('PR-RAS'!E711,2)&gt;ROUND('PR-RAS'!E93,2),1,0)</f>
        <v>0</v>
      </c>
      <c r="I41" s="38"/>
      <c r="J41" s="38"/>
      <c r="K41" s="38"/>
      <c r="L41" s="38"/>
      <c r="M41" s="38"/>
      <c r="N41" s="38"/>
      <c r="O41" s="38"/>
      <c r="P41" s="38"/>
    </row>
    <row r="42" spans="1:16" ht="15" customHeight="1" x14ac:dyDescent="0.2">
      <c r="A42" s="92">
        <v>260</v>
      </c>
      <c r="B42" s="93" t="str">
        <f>IF(E42=1,"Pogreška",IF(F42=1,"Provjera","O.K."))</f>
        <v>O.K.</v>
      </c>
      <c r="C42" s="79" t="s">
        <v>3337</v>
      </c>
      <c r="D42" s="82"/>
      <c r="E42" s="38">
        <f>MAX(G42:K42)</f>
        <v>0</v>
      </c>
      <c r="F42" s="38">
        <f>MAX(L42:O42)</f>
        <v>0</v>
      </c>
      <c r="G42" s="38">
        <f>IF(ROUND('PR-RAS'!D712,2)&gt;ROUND('PR-RAS'!D94,2),1,0)</f>
        <v>0</v>
      </c>
      <c r="H42" s="38">
        <f>IF(ROUND('PR-RAS'!E712,2)&gt;ROUND('PR-RAS'!E94,2),1,0)</f>
        <v>0</v>
      </c>
      <c r="I42" s="38"/>
      <c r="J42" s="38"/>
      <c r="K42" s="38"/>
      <c r="L42" s="38"/>
      <c r="M42" s="38"/>
      <c r="N42" s="38"/>
      <c r="O42" s="38"/>
      <c r="P42" s="38"/>
    </row>
    <row r="43" spans="1:16" ht="21" customHeight="1" x14ac:dyDescent="0.2">
      <c r="A43" s="92">
        <v>261</v>
      </c>
      <c r="B43" s="93" t="str">
        <f>IF(E43=1,"Pogreška",IF(F43=1,"Provjera","O.K."))</f>
        <v>O.K.</v>
      </c>
      <c r="C43" s="79" t="s">
        <v>3338</v>
      </c>
      <c r="D43" s="82"/>
      <c r="E43" s="38">
        <f>MAX(G43:K43)</f>
        <v>0</v>
      </c>
      <c r="F43" s="38">
        <f>MAX(L43:O43)</f>
        <v>0</v>
      </c>
      <c r="G43" s="38">
        <f>IF(ROUND('PR-RAS'!D713+'PR-RAS'!D714,2)&gt;ROUND('PR-RAS'!D95,2),1,0)</f>
        <v>0</v>
      </c>
      <c r="H43" s="38">
        <f>IF(ROUND('PR-RAS'!E713+'PR-RAS'!E714,2)&gt;ROUND('PR-RAS'!E95,2),1,0)</f>
        <v>0</v>
      </c>
      <c r="I43" s="38"/>
      <c r="J43" s="38"/>
      <c r="K43" s="38"/>
      <c r="L43" s="38"/>
      <c r="M43" s="38"/>
      <c r="N43" s="38"/>
      <c r="O43" s="38"/>
      <c r="P43" s="38"/>
    </row>
    <row r="44" spans="1:16" ht="15" customHeight="1" x14ac:dyDescent="0.2">
      <c r="A44" s="92">
        <v>15</v>
      </c>
      <c r="B44" s="93" t="str">
        <f t="shared" si="7"/>
        <v>O.K.</v>
      </c>
      <c r="C44" s="79" t="s">
        <v>3339</v>
      </c>
      <c r="D44" s="82"/>
      <c r="E44" s="38">
        <f t="shared" si="4"/>
        <v>0</v>
      </c>
      <c r="F44" s="38">
        <f t="shared" si="6"/>
        <v>0</v>
      </c>
      <c r="G44" s="38">
        <f>IF(ABS('PR-RAS'!D105-SUM('PR-RAS'!D715:D721))&gt;0.001,1,0)</f>
        <v>0</v>
      </c>
      <c r="H44" s="38">
        <f>IF(ABS('PR-RAS'!E105-SUM('PR-RAS'!E715:E721))&gt;0.001,1,0)</f>
        <v>0</v>
      </c>
      <c r="I44" s="38"/>
      <c r="J44" s="38"/>
      <c r="K44" s="38"/>
      <c r="L44" s="38"/>
      <c r="M44" s="38"/>
      <c r="N44" s="38"/>
      <c r="O44" s="38"/>
      <c r="P44" s="38"/>
    </row>
    <row r="45" spans="1:16" ht="15" customHeight="1" x14ac:dyDescent="0.2">
      <c r="A45" s="92">
        <v>262</v>
      </c>
      <c r="B45" s="93" t="str">
        <f>IF(E45=1,"Pogreška",IF(F45=1,"Provjera","O.K."))</f>
        <v>O.K.</v>
      </c>
      <c r="C45" s="79" t="s">
        <v>3340</v>
      </c>
      <c r="D45" s="224"/>
      <c r="E45" s="225">
        <f>MAX(G45:K45)</f>
        <v>0</v>
      </c>
      <c r="F45" s="225">
        <f>MAX(L45:O45)</f>
        <v>0</v>
      </c>
      <c r="G45" s="225">
        <f>IF(ROUND('PR-RAS'!D722,2)&gt;ROUND('PR-RAS'!D111,2),1,0)</f>
        <v>0</v>
      </c>
      <c r="H45" s="225">
        <f>IF(ROUND('PR-RAS'!E722,2)&gt;ROUND('PR-RAS'!E111,2),1,0)</f>
        <v>0</v>
      </c>
      <c r="I45" s="225"/>
      <c r="J45" s="225"/>
      <c r="K45" s="225"/>
      <c r="L45" s="225"/>
      <c r="M45" s="225"/>
      <c r="N45" s="225"/>
      <c r="O45" s="225"/>
      <c r="P45" s="225"/>
    </row>
    <row r="46" spans="1:16" ht="27" customHeight="1" x14ac:dyDescent="0.2">
      <c r="A46" s="92">
        <v>16</v>
      </c>
      <c r="B46" s="93" t="str">
        <f t="shared" si="7"/>
        <v>O.K.</v>
      </c>
      <c r="C46" s="79" t="s">
        <v>3341</v>
      </c>
      <c r="D46" s="82"/>
      <c r="E46" s="38">
        <f t="shared" si="4"/>
        <v>0</v>
      </c>
      <c r="F46" s="38">
        <f t="shared" si="6"/>
        <v>0</v>
      </c>
      <c r="G46" s="38">
        <f>IF(ROUND(SUM('PR-RAS'!D723:D726),2)&gt;ROUND('PR-RAS'!D117,2),1,0)</f>
        <v>0</v>
      </c>
      <c r="H46" s="38">
        <f>IF(ROUND(SUM('PR-RAS'!E723:E726),2)&gt;ROUND('PR-RAS'!E117,2),1,0)</f>
        <v>0</v>
      </c>
      <c r="I46" s="38"/>
      <c r="J46" s="38"/>
      <c r="K46" s="38"/>
      <c r="L46" s="38"/>
      <c r="M46" s="38"/>
      <c r="N46" s="38"/>
      <c r="O46" s="38"/>
      <c r="P46" s="38"/>
    </row>
    <row r="47" spans="1:16" ht="15" customHeight="1" x14ac:dyDescent="0.2">
      <c r="A47" s="92">
        <v>240</v>
      </c>
      <c r="B47" s="93" t="str">
        <f t="shared" si="7"/>
        <v>O.K.</v>
      </c>
      <c r="C47" s="79" t="s">
        <v>3342</v>
      </c>
      <c r="D47" s="82"/>
      <c r="E47" s="38">
        <f t="shared" si="4"/>
        <v>0</v>
      </c>
      <c r="F47" s="38">
        <f t="shared" si="6"/>
        <v>0</v>
      </c>
      <c r="G47" s="38">
        <f>IF(ABS('PR-RAS'!D133-SUM('PR-RAS'!D727:D731))&gt;0.001,1,0)</f>
        <v>0</v>
      </c>
      <c r="H47" s="38">
        <f>IF(ABS('PR-RAS'!E133-SUM('PR-RAS'!E727:E731))&gt;0.001,1,0)</f>
        <v>0</v>
      </c>
      <c r="I47" s="38"/>
      <c r="J47" s="38"/>
      <c r="K47" s="38"/>
      <c r="L47" s="38"/>
      <c r="M47" s="38"/>
      <c r="N47" s="38"/>
      <c r="O47" s="38"/>
      <c r="P47" s="38"/>
    </row>
    <row r="48" spans="1:16" ht="25.15" customHeight="1" x14ac:dyDescent="0.2">
      <c r="A48" s="92">
        <v>17</v>
      </c>
      <c r="B48" s="93" t="str">
        <f t="shared" ref="B48:B107" si="8">IF(E48=1,"Pogreška",IF(F48=1,"Provjera","O.K."))</f>
        <v>O.K.</v>
      </c>
      <c r="C48" s="79" t="s">
        <v>3343</v>
      </c>
      <c r="D48" s="82"/>
      <c r="E48" s="38">
        <f t="shared" si="4"/>
        <v>0</v>
      </c>
      <c r="F48" s="38">
        <f t="shared" si="6"/>
        <v>0</v>
      </c>
      <c r="G48" s="38">
        <f>IF(ROUND('PR-RAS'!D732+'PR-RAS'!D733,2)&gt;ROUND('PR-RAS'!D159,2),1,0)</f>
        <v>0</v>
      </c>
      <c r="H48" s="38">
        <f>IF(ROUND('PR-RAS'!E732+'PR-RAS'!E733,2)&gt;ROUND('PR-RAS'!E159,2),1,0)</f>
        <v>0</v>
      </c>
      <c r="I48" s="38"/>
      <c r="J48" s="38"/>
      <c r="K48" s="38"/>
      <c r="L48" s="38"/>
      <c r="M48" s="38"/>
      <c r="N48" s="38"/>
      <c r="O48" s="38"/>
      <c r="P48" s="38"/>
    </row>
    <row r="49" spans="1:16" ht="15" customHeight="1" x14ac:dyDescent="0.2">
      <c r="A49" s="92">
        <v>18</v>
      </c>
      <c r="B49" s="93" t="str">
        <f t="shared" si="8"/>
        <v>O.K.</v>
      </c>
      <c r="C49" s="79" t="s">
        <v>3344</v>
      </c>
      <c r="D49" s="82"/>
      <c r="E49" s="38">
        <f t="shared" si="4"/>
        <v>0</v>
      </c>
      <c r="F49" s="38">
        <f t="shared" si="6"/>
        <v>0</v>
      </c>
      <c r="G49" s="38">
        <f>IF(ROUND('PR-RAS'!D734,2)&gt;ROUND('PR-RAS'!D167,2),1,0)</f>
        <v>0</v>
      </c>
      <c r="H49" s="38">
        <f>IF(ROUND('PR-RAS'!E734,2)&gt;ROUND('PR-RAS'!E167,2),1,0)</f>
        <v>0</v>
      </c>
      <c r="I49" s="38"/>
      <c r="J49" s="38"/>
      <c r="K49" s="38"/>
      <c r="L49" s="38"/>
      <c r="M49" s="38"/>
      <c r="N49" s="38"/>
      <c r="O49" s="38"/>
      <c r="P49" s="38"/>
    </row>
    <row r="50" spans="1:16" ht="15" customHeight="1" x14ac:dyDescent="0.2">
      <c r="A50" s="92">
        <v>19</v>
      </c>
      <c r="B50" s="93" t="str">
        <f t="shared" si="8"/>
        <v>O.K.</v>
      </c>
      <c r="C50" s="79" t="s">
        <v>3345</v>
      </c>
      <c r="D50" s="82"/>
      <c r="E50" s="38">
        <f t="shared" si="4"/>
        <v>0</v>
      </c>
      <c r="F50" s="38">
        <f t="shared" si="6"/>
        <v>0</v>
      </c>
      <c r="G50" s="38">
        <f>IF(ROUND('PR-RAS'!D735,2)&gt;ROUND('PR-RAS'!D183,2),1,0)</f>
        <v>0</v>
      </c>
      <c r="H50" s="38">
        <f>IF(ROUND('PR-RAS'!E735,2)&gt;ROUND('PR-RAS'!E183,2),1,0)</f>
        <v>0</v>
      </c>
      <c r="I50" s="38"/>
      <c r="J50" s="38"/>
      <c r="K50" s="38"/>
      <c r="L50" s="38"/>
      <c r="M50" s="38"/>
      <c r="N50" s="38"/>
      <c r="O50" s="38"/>
      <c r="P50" s="38"/>
    </row>
    <row r="51" spans="1:16" ht="15" customHeight="1" x14ac:dyDescent="0.2">
      <c r="A51" s="92">
        <v>20</v>
      </c>
      <c r="B51" s="93" t="str">
        <f t="shared" si="8"/>
        <v>O.K.</v>
      </c>
      <c r="C51" s="79" t="s">
        <v>3346</v>
      </c>
      <c r="D51" s="82"/>
      <c r="E51" s="38">
        <f t="shared" si="4"/>
        <v>0</v>
      </c>
      <c r="F51" s="38">
        <f t="shared" si="6"/>
        <v>0</v>
      </c>
      <c r="G51" s="38">
        <f>IF(ROUND('PR-RAS'!D736,2)&gt;ROUND('PR-RAS'!D184,2),1,0)</f>
        <v>0</v>
      </c>
      <c r="H51" s="38">
        <f>IF(ROUND('PR-RAS'!E736,2)&gt;ROUND('PR-RAS'!E184,2),1,0)</f>
        <v>0</v>
      </c>
      <c r="I51" s="38"/>
      <c r="J51" s="38"/>
      <c r="K51" s="38"/>
      <c r="L51" s="38"/>
      <c r="M51" s="38"/>
      <c r="N51" s="38"/>
      <c r="O51" s="38"/>
      <c r="P51" s="38"/>
    </row>
    <row r="52" spans="1:16" ht="15" customHeight="1" x14ac:dyDescent="0.2">
      <c r="A52" s="92">
        <v>21</v>
      </c>
      <c r="B52" s="93" t="str">
        <f t="shared" si="8"/>
        <v>O.K.</v>
      </c>
      <c r="C52" s="79" t="s">
        <v>3347</v>
      </c>
      <c r="D52" s="82"/>
      <c r="E52" s="38">
        <f t="shared" si="4"/>
        <v>0</v>
      </c>
      <c r="F52" s="38">
        <f t="shared" si="6"/>
        <v>0</v>
      </c>
      <c r="G52" s="38">
        <f>IF(ROUND(SUM('PR-RAS'!D737:D739),2)&gt;ROUND('PR-RAS'!D185,2),1,0)</f>
        <v>0</v>
      </c>
      <c r="H52" s="38">
        <f>IF(ROUND(SUM('PR-RAS'!E737:E739),2)&gt;ROUND('PR-RAS'!E185,2),1,0)</f>
        <v>0</v>
      </c>
      <c r="I52" s="38"/>
      <c r="J52" s="38"/>
      <c r="K52" s="38"/>
      <c r="L52" s="38"/>
      <c r="M52" s="38"/>
      <c r="N52" s="38"/>
      <c r="O52" s="38"/>
      <c r="P52" s="38"/>
    </row>
    <row r="53" spans="1:16" ht="15" customHeight="1" x14ac:dyDescent="0.2">
      <c r="A53" s="92">
        <v>22</v>
      </c>
      <c r="B53" s="93" t="str">
        <f t="shared" si="8"/>
        <v>O.K.</v>
      </c>
      <c r="C53" s="79" t="s">
        <v>3348</v>
      </c>
      <c r="D53" s="82"/>
      <c r="E53" s="38">
        <f t="shared" si="4"/>
        <v>0</v>
      </c>
      <c r="F53" s="38">
        <f t="shared" si="6"/>
        <v>0</v>
      </c>
      <c r="G53" s="38">
        <f>IF(ROUND('PR-RAS'!D740,2)&gt;ROUND('PR-RAS'!D187,2),1,0)</f>
        <v>0</v>
      </c>
      <c r="H53" s="38">
        <f>IF(ROUND('PR-RAS'!E740,2)&gt;ROUND('PR-RAS'!E187,2),1,0)</f>
        <v>0</v>
      </c>
      <c r="I53" s="38"/>
      <c r="J53" s="38"/>
      <c r="K53" s="38"/>
      <c r="L53" s="38"/>
      <c r="M53" s="38"/>
      <c r="N53" s="38"/>
      <c r="O53" s="38"/>
      <c r="P53" s="38"/>
    </row>
    <row r="54" spans="1:16" ht="15" customHeight="1" x14ac:dyDescent="0.2">
      <c r="A54" s="92">
        <v>23</v>
      </c>
      <c r="B54" s="93" t="str">
        <f t="shared" si="8"/>
        <v>O.K.</v>
      </c>
      <c r="C54" s="79" t="s">
        <v>3349</v>
      </c>
      <c r="D54" s="82"/>
      <c r="E54" s="38">
        <f t="shared" si="4"/>
        <v>0</v>
      </c>
      <c r="F54" s="38">
        <f t="shared" si="6"/>
        <v>0</v>
      </c>
      <c r="G54" s="38">
        <f>IF(ROUND('PR-RAS'!D741,2)&gt;ROUND('PR-RAS'!D195,2),1,0)</f>
        <v>0</v>
      </c>
      <c r="H54" s="38">
        <f>IF(ROUND('PR-RAS'!E741,2)&gt;ROUND('PR-RAS'!E195,2),1,0)</f>
        <v>0</v>
      </c>
      <c r="I54" s="38"/>
      <c r="J54" s="38"/>
      <c r="K54" s="38"/>
      <c r="L54" s="38"/>
      <c r="M54" s="38"/>
      <c r="N54" s="38"/>
      <c r="O54" s="38"/>
      <c r="P54" s="38"/>
    </row>
    <row r="55" spans="1:16" ht="15" customHeight="1" x14ac:dyDescent="0.2">
      <c r="A55" s="92">
        <v>24</v>
      </c>
      <c r="B55" s="93" t="str">
        <f t="shared" si="8"/>
        <v>O.K.</v>
      </c>
      <c r="C55" s="79" t="s">
        <v>3350</v>
      </c>
      <c r="D55" s="82"/>
      <c r="E55" s="38">
        <f t="shared" si="4"/>
        <v>0</v>
      </c>
      <c r="F55" s="38">
        <f t="shared" si="6"/>
        <v>0</v>
      </c>
      <c r="G55" s="38">
        <f>IF(ROUND('PR-RAS'!D742,2)&gt;ROUND('PR-RAS'!D196,2),1,0)</f>
        <v>0</v>
      </c>
      <c r="H55" s="38">
        <f>IF(ROUND('PR-RAS'!E742,2)&gt;ROUND('PR-RAS'!E196,2),1,0)</f>
        <v>0</v>
      </c>
      <c r="I55" s="38"/>
      <c r="J55" s="38"/>
      <c r="K55" s="38"/>
      <c r="L55" s="38"/>
      <c r="M55" s="38"/>
      <c r="N55" s="38"/>
      <c r="O55" s="38"/>
      <c r="P55" s="38"/>
    </row>
    <row r="56" spans="1:16" ht="15" customHeight="1" x14ac:dyDescent="0.2">
      <c r="A56" s="92">
        <v>263</v>
      </c>
      <c r="B56" s="93" t="str">
        <f>IF(E56=1,"Pogreška",IF(F56=1,"Provjera","O.K."))</f>
        <v>O.K.</v>
      </c>
      <c r="C56" s="79" t="s">
        <v>3351</v>
      </c>
      <c r="D56" s="224"/>
      <c r="E56" s="225">
        <f>MAX(G56:K56)</f>
        <v>0</v>
      </c>
      <c r="F56" s="225">
        <f>MAX(L56:O56)</f>
        <v>0</v>
      </c>
      <c r="G56" s="225">
        <f>IF(ROUND('PR-RAS'!D743,2)&gt;ROUND('PR-RAS'!D198,2),1,0)</f>
        <v>0</v>
      </c>
      <c r="H56" s="225">
        <f>IF(ROUND('PR-RAS'!E743,2)&gt;ROUND('PR-RAS'!E198,2),1,0)</f>
        <v>0</v>
      </c>
      <c r="I56" s="225"/>
      <c r="J56" s="225"/>
      <c r="K56" s="225"/>
      <c r="L56" s="225"/>
      <c r="M56" s="225"/>
      <c r="N56" s="225"/>
      <c r="O56" s="225"/>
      <c r="P56" s="225"/>
    </row>
    <row r="57" spans="1:16" ht="15" customHeight="1" x14ac:dyDescent="0.2">
      <c r="A57" s="92">
        <v>264</v>
      </c>
      <c r="B57" s="93" t="str">
        <f>IF(E57=1,"Pogreška",IF(F57=1,"Provjera","O.K."))</f>
        <v>O.K.</v>
      </c>
      <c r="C57" s="79" t="s">
        <v>3352</v>
      </c>
      <c r="D57" s="224"/>
      <c r="E57" s="225">
        <f>MAX(G57:K57)</f>
        <v>0</v>
      </c>
      <c r="F57" s="225">
        <f>MAX(L57:O57)</f>
        <v>0</v>
      </c>
      <c r="G57" s="225">
        <f>IF(ROUND('PR-RAS'!D744,2)&gt;ROUND('PR-RAS'!D199,2),1,0)</f>
        <v>0</v>
      </c>
      <c r="H57" s="225">
        <f>IF(ROUND('PR-RAS'!E744,2)&gt;ROUND('PR-RAS'!E199,2),1,0)</f>
        <v>0</v>
      </c>
      <c r="I57" s="225"/>
      <c r="J57" s="225"/>
      <c r="K57" s="225"/>
      <c r="L57" s="225"/>
      <c r="M57" s="225"/>
      <c r="N57" s="225"/>
      <c r="O57" s="225"/>
      <c r="P57" s="225"/>
    </row>
    <row r="58" spans="1:16" ht="15" customHeight="1" x14ac:dyDescent="0.2">
      <c r="A58" s="92">
        <v>25</v>
      </c>
      <c r="B58" s="93" t="str">
        <f t="shared" si="8"/>
        <v>O.K.</v>
      </c>
      <c r="C58" s="79" t="s">
        <v>3353</v>
      </c>
      <c r="D58" s="82"/>
      <c r="E58" s="38">
        <f t="shared" si="4"/>
        <v>0</v>
      </c>
      <c r="F58" s="38">
        <f t="shared" si="6"/>
        <v>0</v>
      </c>
      <c r="G58" s="38">
        <f>IF(ABS('PR-RAS'!D745+'PR-RAS'!D746-'PR-RAS'!D204)&gt;0.001,1,0)</f>
        <v>0</v>
      </c>
      <c r="H58" s="38">
        <f>IF(ABS('PR-RAS'!E745+'PR-RAS'!E746-'PR-RAS'!E204)&gt;0.001,1,0)</f>
        <v>0</v>
      </c>
      <c r="I58" s="38"/>
      <c r="J58" s="38"/>
      <c r="K58" s="38"/>
      <c r="L58" s="38"/>
      <c r="M58" s="38"/>
      <c r="N58" s="38"/>
      <c r="O58" s="38"/>
      <c r="P58" s="38"/>
    </row>
    <row r="59" spans="1:16" ht="15" customHeight="1" x14ac:dyDescent="0.2">
      <c r="A59" s="92">
        <v>26</v>
      </c>
      <c r="B59" s="93" t="str">
        <f t="shared" si="8"/>
        <v>O.K.</v>
      </c>
      <c r="C59" s="79" t="s">
        <v>3354</v>
      </c>
      <c r="D59" s="82"/>
      <c r="E59" s="38">
        <f t="shared" si="4"/>
        <v>0</v>
      </c>
      <c r="F59" s="38">
        <f t="shared" si="6"/>
        <v>0</v>
      </c>
      <c r="G59" s="38">
        <f>IF(ABS('PR-RAS'!D747+'PR-RAS'!D748-'PR-RAS'!D205)&gt;0.001,1,0)</f>
        <v>0</v>
      </c>
      <c r="H59" s="38">
        <f>IF(ABS('PR-RAS'!E747+'PR-RAS'!E748-'PR-RAS'!E205)&gt;0.001,1,0)</f>
        <v>0</v>
      </c>
      <c r="I59" s="38"/>
      <c r="J59" s="38"/>
      <c r="K59" s="38"/>
      <c r="L59" s="38"/>
      <c r="M59" s="38"/>
      <c r="N59" s="38"/>
      <c r="O59" s="38"/>
      <c r="P59" s="38"/>
    </row>
    <row r="60" spans="1:16" ht="15" customHeight="1" x14ac:dyDescent="0.2">
      <c r="A60" s="92">
        <v>27</v>
      </c>
      <c r="B60" s="93" t="str">
        <f t="shared" si="8"/>
        <v>O.K.</v>
      </c>
      <c r="C60" s="79" t="s">
        <v>3355</v>
      </c>
      <c r="D60" s="82"/>
      <c r="E60" s="38">
        <f t="shared" si="4"/>
        <v>0</v>
      </c>
      <c r="F60" s="38">
        <f t="shared" si="6"/>
        <v>0</v>
      </c>
      <c r="G60" s="38">
        <f>IF(ABS('PR-RAS'!D749+'PR-RAS'!D750-'PR-RAS'!D206)&gt;0.001,1,0)</f>
        <v>0</v>
      </c>
      <c r="H60" s="38">
        <f>IF(ABS('PR-RAS'!E749+'PR-RAS'!E750-'PR-RAS'!E206)&gt;0.001,1,0)</f>
        <v>0</v>
      </c>
      <c r="I60" s="38"/>
      <c r="J60" s="38"/>
      <c r="K60" s="38"/>
      <c r="L60" s="38"/>
      <c r="M60" s="38"/>
      <c r="N60" s="38"/>
      <c r="O60" s="38"/>
      <c r="P60" s="38"/>
    </row>
    <row r="61" spans="1:16" ht="15" customHeight="1" x14ac:dyDescent="0.2">
      <c r="A61" s="92">
        <v>28</v>
      </c>
      <c r="B61" s="93" t="str">
        <f t="shared" si="8"/>
        <v>O.K.</v>
      </c>
      <c r="C61" s="79" t="s">
        <v>3356</v>
      </c>
      <c r="D61" s="82"/>
      <c r="E61" s="38">
        <f t="shared" si="4"/>
        <v>0</v>
      </c>
      <c r="F61" s="38">
        <f t="shared" si="6"/>
        <v>0</v>
      </c>
      <c r="G61" s="38">
        <f>IF(ABS('PR-RAS'!D751+'PR-RAS'!D752-'PR-RAS'!D207)&gt;0.001,1,0)</f>
        <v>0</v>
      </c>
      <c r="H61" s="38">
        <f>IF(ABS('PR-RAS'!E751+'PR-RAS'!E752-'PR-RAS'!E207)&gt;0.001,1,0)</f>
        <v>0</v>
      </c>
      <c r="I61" s="38"/>
      <c r="J61" s="38"/>
      <c r="K61" s="38"/>
      <c r="L61" s="38"/>
      <c r="M61" s="38"/>
      <c r="N61" s="38"/>
      <c r="O61" s="38"/>
      <c r="P61" s="38"/>
    </row>
    <row r="62" spans="1:16" ht="15" customHeight="1" x14ac:dyDescent="0.2">
      <c r="A62" s="92">
        <v>29</v>
      </c>
      <c r="B62" s="93" t="str">
        <f t="shared" si="8"/>
        <v>O.K.</v>
      </c>
      <c r="C62" s="79" t="s">
        <v>3357</v>
      </c>
      <c r="D62" s="82"/>
      <c r="E62" s="38">
        <f t="shared" si="4"/>
        <v>0</v>
      </c>
      <c r="F62" s="38">
        <f t="shared" si="6"/>
        <v>0</v>
      </c>
      <c r="G62" s="38">
        <f>IF(ABS('PR-RAS'!D209-SUM('PR-RAS'!D753:D756))&gt;0.001,1,0)</f>
        <v>0</v>
      </c>
      <c r="H62" s="38">
        <f>IF(ABS('PR-RAS'!E209-SUM('PR-RAS'!E753:E756))&gt;0.001,1,0)</f>
        <v>0</v>
      </c>
      <c r="I62" s="38"/>
      <c r="J62" s="38"/>
      <c r="K62" s="38"/>
      <c r="L62" s="38"/>
      <c r="M62" s="38"/>
      <c r="N62" s="38"/>
      <c r="O62" s="38"/>
      <c r="P62" s="38"/>
    </row>
    <row r="63" spans="1:16" ht="15" customHeight="1" x14ac:dyDescent="0.2">
      <c r="A63" s="92">
        <v>30</v>
      </c>
      <c r="B63" s="93" t="str">
        <f t="shared" si="8"/>
        <v>O.K.</v>
      </c>
      <c r="C63" s="79" t="s">
        <v>3358</v>
      </c>
      <c r="D63" s="82"/>
      <c r="E63" s="38">
        <f t="shared" si="4"/>
        <v>0</v>
      </c>
      <c r="F63" s="38">
        <f t="shared" si="6"/>
        <v>0</v>
      </c>
      <c r="G63" s="38">
        <f>IF(ABS('PR-RAS'!D210-SUM('PR-RAS'!D757:D759))&gt;0.001,1,0)</f>
        <v>0</v>
      </c>
      <c r="H63" s="38">
        <f>IF(ABS('PR-RAS'!E210-SUM('PR-RAS'!E757:E759))&gt;0.001,1,0)</f>
        <v>0</v>
      </c>
      <c r="I63" s="38"/>
      <c r="J63" s="38"/>
      <c r="K63" s="38"/>
      <c r="L63" s="38"/>
      <c r="M63" s="38"/>
      <c r="N63" s="38"/>
      <c r="O63" s="38"/>
      <c r="P63" s="38"/>
    </row>
    <row r="64" spans="1:16" ht="15" customHeight="1" x14ac:dyDescent="0.2">
      <c r="A64" s="92">
        <v>31</v>
      </c>
      <c r="B64" s="93" t="str">
        <f t="shared" si="8"/>
        <v>O.K.</v>
      </c>
      <c r="C64" s="79" t="s">
        <v>3359</v>
      </c>
      <c r="D64" s="82"/>
      <c r="E64" s="38">
        <f t="shared" si="4"/>
        <v>0</v>
      </c>
      <c r="F64" s="38">
        <f t="shared" si="6"/>
        <v>0</v>
      </c>
      <c r="G64" s="38">
        <f>IF(ABS('PR-RAS'!D211-SUM('PR-RAS'!D760:D765))&gt;0.001,1,0)</f>
        <v>0</v>
      </c>
      <c r="H64" s="38">
        <f>IF(ABS('PR-RAS'!E211-SUM('PR-RAS'!E760:E765))&gt;0.001,1,0)</f>
        <v>0</v>
      </c>
      <c r="I64" s="38"/>
      <c r="J64" s="38"/>
      <c r="K64" s="38"/>
      <c r="L64" s="38"/>
      <c r="M64" s="38"/>
      <c r="N64" s="38"/>
      <c r="O64" s="38"/>
      <c r="P64" s="38"/>
    </row>
    <row r="65" spans="1:16" ht="15" customHeight="1" x14ac:dyDescent="0.2">
      <c r="A65" s="92">
        <v>32</v>
      </c>
      <c r="B65" s="93" t="str">
        <f t="shared" si="8"/>
        <v>O.K.</v>
      </c>
      <c r="C65" s="79" t="s">
        <v>3360</v>
      </c>
      <c r="D65" s="82"/>
      <c r="E65" s="38">
        <f t="shared" si="4"/>
        <v>0</v>
      </c>
      <c r="F65" s="38">
        <f t="shared" si="6"/>
        <v>0</v>
      </c>
      <c r="G65" s="38">
        <f>IF(ROUND(SUM('PR-RAS'!D766:D768),2)&gt;ROUND('PR-RAS'!D214,2),1,0)</f>
        <v>0</v>
      </c>
      <c r="H65" s="38">
        <f>IF(ROUND(SUM('PR-RAS'!E766:E768),2)&gt;ROUND('PR-RAS'!E214,2),1,0)</f>
        <v>0</v>
      </c>
      <c r="I65" s="38"/>
      <c r="J65" s="38"/>
      <c r="K65" s="38"/>
      <c r="L65" s="38"/>
      <c r="M65" s="38"/>
      <c r="N65" s="38"/>
      <c r="O65" s="38"/>
      <c r="P65" s="38"/>
    </row>
    <row r="66" spans="1:16" ht="15" customHeight="1" x14ac:dyDescent="0.2">
      <c r="A66" s="92">
        <v>33</v>
      </c>
      <c r="B66" s="93" t="str">
        <f t="shared" si="8"/>
        <v>O.K.</v>
      </c>
      <c r="C66" s="79" t="s">
        <v>3361</v>
      </c>
      <c r="D66" s="82"/>
      <c r="E66" s="38">
        <f t="shared" si="4"/>
        <v>0</v>
      </c>
      <c r="F66" s="38">
        <f t="shared" si="6"/>
        <v>0</v>
      </c>
      <c r="G66" s="38">
        <f>IF(ABS('PR-RAS'!D215-SUM('PR-RAS'!D769:D775))&gt;0.001,1,0)</f>
        <v>0</v>
      </c>
      <c r="H66" s="38">
        <f>IF(ABS('PR-RAS'!E215-SUM('PR-RAS'!E769:E775))&gt;0.001,1,0)</f>
        <v>0</v>
      </c>
      <c r="I66" s="38"/>
      <c r="J66" s="38"/>
      <c r="K66" s="38"/>
      <c r="L66" s="38"/>
      <c r="M66" s="38"/>
      <c r="N66" s="38"/>
      <c r="O66" s="38"/>
      <c r="P66" s="38"/>
    </row>
    <row r="67" spans="1:16" ht="15" customHeight="1" x14ac:dyDescent="0.2">
      <c r="A67" s="92">
        <v>34</v>
      </c>
      <c r="B67" s="93" t="str">
        <f t="shared" si="8"/>
        <v>O.K.</v>
      </c>
      <c r="C67" s="79" t="s">
        <v>3362</v>
      </c>
      <c r="D67" s="82"/>
      <c r="E67" s="38">
        <f t="shared" si="4"/>
        <v>0</v>
      </c>
      <c r="F67" s="38">
        <f t="shared" si="6"/>
        <v>0</v>
      </c>
      <c r="G67" s="38">
        <f>IF(ROUND('PR-RAS'!D776,2)&gt;ROUND('PR-RAS'!D220,2),1,0)</f>
        <v>0</v>
      </c>
      <c r="H67" s="38">
        <f>IF(ROUND('PR-RAS'!E776,2)&gt;ROUND('PR-RAS'!E220,2),1,0)</f>
        <v>0</v>
      </c>
      <c r="I67" s="38"/>
      <c r="J67" s="38"/>
      <c r="K67" s="38"/>
      <c r="L67" s="38"/>
      <c r="M67" s="38"/>
      <c r="N67" s="38"/>
      <c r="O67" s="38"/>
      <c r="P67" s="38"/>
    </row>
    <row r="68" spans="1:16" ht="15" customHeight="1" x14ac:dyDescent="0.2">
      <c r="A68" s="92">
        <v>35</v>
      </c>
      <c r="B68" s="93" t="str">
        <f t="shared" si="8"/>
        <v>O.K.</v>
      </c>
      <c r="C68" s="79" t="s">
        <v>3363</v>
      </c>
      <c r="D68" s="82"/>
      <c r="E68" s="38">
        <f t="shared" si="4"/>
        <v>0</v>
      </c>
      <c r="F68" s="38">
        <f t="shared" si="6"/>
        <v>0</v>
      </c>
      <c r="G68" s="38">
        <f>IF(ABS('PR-RAS'!D228-'PR-RAS'!D777-'PR-RAS'!D778)&gt;0.001,1,0)</f>
        <v>0</v>
      </c>
      <c r="H68" s="38">
        <f>IF(ABS('PR-RAS'!E228-'PR-RAS'!E777-'PR-RAS'!E778)&gt;0.001,1,0)</f>
        <v>0</v>
      </c>
      <c r="I68" s="38"/>
      <c r="J68" s="38"/>
      <c r="K68" s="38"/>
      <c r="L68" s="38"/>
      <c r="M68" s="38"/>
      <c r="N68" s="38"/>
      <c r="O68" s="38"/>
      <c r="P68" s="38"/>
    </row>
    <row r="69" spans="1:16" ht="15" customHeight="1" x14ac:dyDescent="0.2">
      <c r="A69" s="92">
        <v>36</v>
      </c>
      <c r="B69" s="93" t="str">
        <f t="shared" si="8"/>
        <v>O.K.</v>
      </c>
      <c r="C69" s="79" t="s">
        <v>3364</v>
      </c>
      <c r="D69" s="82"/>
      <c r="E69" s="38">
        <f t="shared" si="4"/>
        <v>0</v>
      </c>
      <c r="F69" s="38">
        <f t="shared" si="6"/>
        <v>0</v>
      </c>
      <c r="G69" s="38">
        <f>IF(ABS('PR-RAS'!D238-SUM('PR-RAS'!D779:D785))&gt;0.001,1,0)</f>
        <v>0</v>
      </c>
      <c r="H69" s="38">
        <f>IF(ABS('PR-RAS'!E238-SUM('PR-RAS'!E779:E785))&gt;0.001,1,0)</f>
        <v>0</v>
      </c>
      <c r="I69" s="38"/>
      <c r="J69" s="38"/>
      <c r="K69" s="38"/>
      <c r="L69" s="38"/>
      <c r="M69" s="38"/>
      <c r="N69" s="38"/>
      <c r="O69" s="38"/>
      <c r="P69" s="38"/>
    </row>
    <row r="70" spans="1:16" ht="15" customHeight="1" x14ac:dyDescent="0.2">
      <c r="A70" s="92">
        <v>37</v>
      </c>
      <c r="B70" s="93" t="str">
        <f t="shared" si="8"/>
        <v>O.K.</v>
      </c>
      <c r="C70" s="79" t="s">
        <v>3365</v>
      </c>
      <c r="D70" s="82"/>
      <c r="E70" s="38">
        <f t="shared" si="4"/>
        <v>0</v>
      </c>
      <c r="F70" s="38">
        <f t="shared" si="6"/>
        <v>0</v>
      </c>
      <c r="G70" s="38">
        <f>IF(ABS('PR-RAS'!D239-SUM('PR-RAS'!D786:D792))&gt;0.001,1,0)</f>
        <v>0</v>
      </c>
      <c r="H70" s="38">
        <f>IF(ABS('PR-RAS'!E239-SUM('PR-RAS'!E786:E792))&gt;0.001,1,0)</f>
        <v>0</v>
      </c>
      <c r="I70" s="38"/>
      <c r="J70" s="38"/>
      <c r="K70" s="38"/>
      <c r="L70" s="38"/>
      <c r="M70" s="38"/>
      <c r="N70" s="38"/>
      <c r="O70" s="38"/>
      <c r="P70" s="38"/>
    </row>
    <row r="71" spans="1:16" ht="15" customHeight="1" x14ac:dyDescent="0.2">
      <c r="A71" s="92">
        <v>241</v>
      </c>
      <c r="B71" s="93" t="str">
        <f t="shared" si="8"/>
        <v>O.K.</v>
      </c>
      <c r="C71" s="79" t="s">
        <v>3366</v>
      </c>
      <c r="D71" s="82"/>
      <c r="E71" s="38">
        <f t="shared" si="4"/>
        <v>0</v>
      </c>
      <c r="F71" s="38">
        <f t="shared" si="6"/>
        <v>0</v>
      </c>
      <c r="G71" s="38">
        <f>IF(ABS('PR-RAS'!D240-SUM('PR-RAS'!D793:D798))&gt;0.001,1,0)</f>
        <v>0</v>
      </c>
      <c r="H71" s="38">
        <f>IF(ABS('PR-RAS'!E240-SUM('PR-RAS'!E793:E798))&gt;0.001,1,0)</f>
        <v>0</v>
      </c>
      <c r="I71" s="38"/>
      <c r="J71" s="38"/>
      <c r="K71" s="38"/>
      <c r="L71" s="38"/>
      <c r="M71" s="38"/>
      <c r="N71" s="38"/>
      <c r="O71" s="38"/>
      <c r="P71" s="38"/>
    </row>
    <row r="72" spans="1:16" ht="15" customHeight="1" x14ac:dyDescent="0.2">
      <c r="A72" s="92">
        <v>242</v>
      </c>
      <c r="B72" s="93" t="str">
        <f t="shared" si="8"/>
        <v>O.K.</v>
      </c>
      <c r="C72" s="79" t="s">
        <v>3367</v>
      </c>
      <c r="D72" s="82"/>
      <c r="E72" s="38">
        <f t="shared" si="4"/>
        <v>0</v>
      </c>
      <c r="F72" s="38">
        <f t="shared" si="6"/>
        <v>0</v>
      </c>
      <c r="G72" s="38">
        <f>IF(ABS('PR-RAS'!D241-SUM('PR-RAS'!D799:D805))&gt;0.001,1,0)</f>
        <v>0</v>
      </c>
      <c r="H72" s="38">
        <f>IF(ABS('PR-RAS'!E241-SUM('PR-RAS'!E799:E805))&gt;0.001,1,0)</f>
        <v>0</v>
      </c>
      <c r="I72" s="38"/>
      <c r="J72" s="38"/>
      <c r="K72" s="38"/>
      <c r="L72" s="38"/>
      <c r="M72" s="38"/>
      <c r="N72" s="38"/>
      <c r="O72" s="38"/>
      <c r="P72" s="38"/>
    </row>
    <row r="73" spans="1:16" ht="15" customHeight="1" x14ac:dyDescent="0.2">
      <c r="A73" s="92">
        <v>265</v>
      </c>
      <c r="B73" s="93" t="str">
        <f t="shared" si="8"/>
        <v>O.K.</v>
      </c>
      <c r="C73" s="79" t="s">
        <v>3368</v>
      </c>
      <c r="D73" s="82"/>
      <c r="E73" s="38">
        <f>MAX(G73:K73)</f>
        <v>0</v>
      </c>
      <c r="F73" s="38">
        <f>MAX(L73:O73)</f>
        <v>0</v>
      </c>
      <c r="G73" s="38">
        <f>IF(ROUND('PR-RAS'!D243,2) = ROUND(SUM('PR-RAS'!D806:D808),2), 0, 1)</f>
        <v>0</v>
      </c>
      <c r="H73" s="38">
        <f>IF(ROUND('PR-RAS'!E243,2) = ROUND(SUM('PR-RAS'!E806:E808),2), 0, 1)</f>
        <v>0</v>
      </c>
      <c r="I73" s="38"/>
      <c r="J73" s="38"/>
      <c r="K73" s="38"/>
      <c r="L73" s="38"/>
      <c r="M73" s="38"/>
      <c r="N73" s="38"/>
      <c r="O73" s="38"/>
      <c r="P73" s="38"/>
    </row>
    <row r="74" spans="1:16" ht="15" customHeight="1" x14ac:dyDescent="0.2">
      <c r="A74" s="92">
        <v>266</v>
      </c>
      <c r="B74" s="93" t="str">
        <f t="shared" si="8"/>
        <v>O.K.</v>
      </c>
      <c r="C74" s="79" t="s">
        <v>3369</v>
      </c>
      <c r="D74" s="82"/>
      <c r="E74" s="38">
        <f>MAX(G74:K74)</f>
        <v>0</v>
      </c>
      <c r="F74" s="38">
        <f>MAX(L74:O74)</f>
        <v>0</v>
      </c>
      <c r="G74" s="38">
        <f>IF(ROUND('PR-RAS'!D244,2) = ROUND(SUM('PR-RAS'!D809:D811),2), 0, 1)</f>
        <v>0</v>
      </c>
      <c r="H74" s="38">
        <f>IF(ROUND('PR-RAS'!E244,2) = ROUND(SUM('PR-RAS'!E809:E811),2), 0, 1)</f>
        <v>0</v>
      </c>
      <c r="I74" s="38"/>
      <c r="J74" s="38"/>
      <c r="K74" s="38"/>
      <c r="L74" s="38"/>
      <c r="M74" s="38"/>
      <c r="N74" s="38"/>
      <c r="O74" s="38"/>
      <c r="P74" s="38"/>
    </row>
    <row r="75" spans="1:16" ht="15" customHeight="1" x14ac:dyDescent="0.2">
      <c r="A75" s="92">
        <v>267</v>
      </c>
      <c r="B75" s="93" t="str">
        <f t="shared" si="8"/>
        <v>O.K.</v>
      </c>
      <c r="C75" s="79" t="s">
        <v>3370</v>
      </c>
      <c r="D75" s="82"/>
      <c r="E75" s="38">
        <f>MAX(G75:K75)</f>
        <v>0</v>
      </c>
      <c r="F75" s="38">
        <f>MAX(L75:O75)</f>
        <v>0</v>
      </c>
      <c r="G75" s="38">
        <f>IF(ROUND('PR-RAS'!D245,2) = ROUND(SUM('PR-RAS'!D812:D814),2), 0, 1)</f>
        <v>0</v>
      </c>
      <c r="H75" s="38">
        <f>IF(ROUND('PR-RAS'!E245,2) = ROUND(SUM('PR-RAS'!E812:E814),2), 0, 1)</f>
        <v>0</v>
      </c>
      <c r="I75" s="38"/>
      <c r="J75" s="38"/>
      <c r="K75" s="38"/>
      <c r="L75" s="38"/>
      <c r="M75" s="38"/>
      <c r="N75" s="38"/>
      <c r="O75" s="38"/>
      <c r="P75" s="38"/>
    </row>
    <row r="76" spans="1:16" ht="15" customHeight="1" x14ac:dyDescent="0.2">
      <c r="A76" s="92">
        <v>243</v>
      </c>
      <c r="B76" s="93" t="str">
        <f t="shared" si="8"/>
        <v>O.K.</v>
      </c>
      <c r="C76" s="79" t="s">
        <v>3371</v>
      </c>
      <c r="D76" s="82"/>
      <c r="E76" s="38">
        <f t="shared" si="4"/>
        <v>0</v>
      </c>
      <c r="F76" s="38">
        <f t="shared" si="6"/>
        <v>0</v>
      </c>
      <c r="G76" s="38">
        <f>IF(ABS('PR-RAS'!D249-SUM('PR-RAS'!D815:D816))&gt;0.001,1,0)</f>
        <v>0</v>
      </c>
      <c r="H76" s="38">
        <f>IF(ABS('PR-RAS'!E249-SUM('PR-RAS'!E815:E816))&gt;0.001,1,0)</f>
        <v>0</v>
      </c>
      <c r="I76" s="38"/>
      <c r="J76" s="38"/>
      <c r="K76" s="38"/>
      <c r="L76" s="38"/>
      <c r="M76" s="38"/>
      <c r="N76" s="38"/>
      <c r="O76" s="38"/>
      <c r="P76" s="38"/>
    </row>
    <row r="77" spans="1:16" ht="15" customHeight="1" x14ac:dyDescent="0.2">
      <c r="A77" s="92">
        <v>38</v>
      </c>
      <c r="B77" s="93" t="str">
        <f t="shared" si="8"/>
        <v>O.K.</v>
      </c>
      <c r="C77" s="79" t="s">
        <v>3372</v>
      </c>
      <c r="D77" s="82"/>
      <c r="E77" s="38">
        <f t="shared" si="4"/>
        <v>0</v>
      </c>
      <c r="F77" s="38">
        <f t="shared" si="6"/>
        <v>0</v>
      </c>
      <c r="G77" s="38">
        <f>IF(ABS('PR-RAS'!D255-SUM('PR-RAS'!D817:D825))&gt;0.001,1,0)</f>
        <v>0</v>
      </c>
      <c r="H77" s="38">
        <f>IF(ABS('PR-RAS'!E255-SUM('PR-RAS'!E817:E825))&gt;0.001,1,0)</f>
        <v>0</v>
      </c>
      <c r="I77" s="38"/>
      <c r="J77" s="38"/>
      <c r="K77" s="38"/>
      <c r="L77" s="38"/>
      <c r="M77" s="38"/>
      <c r="N77" s="38"/>
      <c r="O77" s="38"/>
      <c r="P77" s="38"/>
    </row>
    <row r="78" spans="1:16" ht="15" customHeight="1" x14ac:dyDescent="0.2">
      <c r="A78" s="92">
        <v>39</v>
      </c>
      <c r="B78" s="93" t="str">
        <f t="shared" si="8"/>
        <v>O.K.</v>
      </c>
      <c r="C78" s="79" t="s">
        <v>3373</v>
      </c>
      <c r="D78" s="82"/>
      <c r="E78" s="38">
        <f t="shared" si="4"/>
        <v>0</v>
      </c>
      <c r="F78" s="38">
        <f t="shared" si="6"/>
        <v>0</v>
      </c>
      <c r="G78" s="38">
        <f>IF(ABS('PR-RAS'!D256-SUM('PR-RAS'!D826:D834))&gt;0.001,1,0)</f>
        <v>0</v>
      </c>
      <c r="H78" s="38">
        <f>IF(ABS('PR-RAS'!E256-SUM('PR-RAS'!E826:E834))&gt;0.001,1,0)</f>
        <v>0</v>
      </c>
      <c r="I78" s="38"/>
      <c r="J78" s="38"/>
      <c r="K78" s="38"/>
      <c r="L78" s="38"/>
      <c r="M78" s="38"/>
      <c r="N78" s="38"/>
      <c r="O78" s="38"/>
      <c r="P78" s="38"/>
    </row>
    <row r="79" spans="1:16" ht="15" customHeight="1" x14ac:dyDescent="0.2">
      <c r="A79" s="92">
        <v>40</v>
      </c>
      <c r="B79" s="93" t="str">
        <f t="shared" si="8"/>
        <v>O.K.</v>
      </c>
      <c r="C79" s="79" t="s">
        <v>3374</v>
      </c>
      <c r="D79" s="82"/>
      <c r="E79" s="38">
        <f t="shared" si="4"/>
        <v>0</v>
      </c>
      <c r="F79" s="38">
        <f t="shared" si="6"/>
        <v>0</v>
      </c>
      <c r="G79" s="38">
        <f>IF(ABS('PR-RAS'!D266-SUM('PR-RAS'!D835:D837))&gt;0.001,1,0)</f>
        <v>0</v>
      </c>
      <c r="H79" s="38">
        <f>IF(ABS('PR-RAS'!E266-SUM('PR-RAS'!E835:E837))&gt;0.001,1,0)</f>
        <v>0</v>
      </c>
      <c r="I79" s="38"/>
      <c r="J79" s="38"/>
      <c r="K79" s="38"/>
      <c r="L79" s="38"/>
      <c r="M79" s="38"/>
      <c r="N79" s="38"/>
      <c r="O79" s="38"/>
      <c r="P79" s="38"/>
    </row>
    <row r="80" spans="1:16" ht="15" customHeight="1" x14ac:dyDescent="0.2">
      <c r="A80" s="92">
        <v>41</v>
      </c>
      <c r="B80" s="93" t="str">
        <f t="shared" si="8"/>
        <v>O.K.</v>
      </c>
      <c r="C80" s="79" t="s">
        <v>3375</v>
      </c>
      <c r="D80" s="82"/>
      <c r="E80" s="38">
        <f t="shared" si="4"/>
        <v>0</v>
      </c>
      <c r="F80" s="38">
        <f t="shared" si="6"/>
        <v>0</v>
      </c>
      <c r="G80" s="38">
        <f>IF(ABS('PR-RAS'!D267-SUM('PR-RAS'!D838:D841))&gt;0.001,1,0)</f>
        <v>0</v>
      </c>
      <c r="H80" s="38">
        <f>IF(ABS('PR-RAS'!E267-SUM('PR-RAS'!E838:E841))&gt;0.001,1,0)</f>
        <v>0</v>
      </c>
      <c r="I80" s="38"/>
      <c r="J80" s="38"/>
      <c r="K80" s="38"/>
      <c r="L80" s="38"/>
      <c r="M80" s="38"/>
      <c r="N80" s="38"/>
      <c r="O80" s="38"/>
      <c r="P80" s="38"/>
    </row>
    <row r="81" spans="1:16" ht="15" customHeight="1" x14ac:dyDescent="0.2">
      <c r="A81" s="92">
        <v>42</v>
      </c>
      <c r="B81" s="93" t="str">
        <f t="shared" si="8"/>
        <v>O.K.</v>
      </c>
      <c r="C81" s="79" t="s">
        <v>3376</v>
      </c>
      <c r="D81" s="82"/>
      <c r="E81" s="38">
        <f t="shared" si="4"/>
        <v>0</v>
      </c>
      <c r="F81" s="38">
        <f t="shared" si="6"/>
        <v>0</v>
      </c>
      <c r="G81" s="38">
        <f>IF(ABS('PR-RAS'!D270-SUM('PR-RAS'!D842:D850))&gt;0.001,1,0)</f>
        <v>0</v>
      </c>
      <c r="H81" s="38">
        <f>IF(ABS('PR-RAS'!E270-SUM('PR-RAS'!E842:E850))&gt;0.001,1,0)</f>
        <v>0</v>
      </c>
      <c r="I81" s="38"/>
      <c r="J81" s="38"/>
      <c r="K81" s="38"/>
      <c r="L81" s="38"/>
      <c r="M81" s="38"/>
      <c r="N81" s="38"/>
      <c r="O81" s="38"/>
      <c r="P81" s="38"/>
    </row>
    <row r="82" spans="1:16" ht="15" customHeight="1" x14ac:dyDescent="0.2">
      <c r="A82" s="92">
        <v>43</v>
      </c>
      <c r="B82" s="93" t="str">
        <f t="shared" si="8"/>
        <v>O.K.</v>
      </c>
      <c r="C82" s="79" t="s">
        <v>3377</v>
      </c>
      <c r="D82" s="82"/>
      <c r="E82" s="38">
        <f t="shared" si="4"/>
        <v>0</v>
      </c>
      <c r="F82" s="38">
        <f t="shared" si="6"/>
        <v>0</v>
      </c>
      <c r="G82" s="38">
        <f>IF(ABS('PR-RAS'!D271-SUM('PR-RAS'!D851:D855))&gt;0.001,1,0)</f>
        <v>0</v>
      </c>
      <c r="H82" s="38">
        <f>IF(ABS('PR-RAS'!E271-SUM('PR-RAS'!E851:E855))&gt;0.001,1,0)</f>
        <v>0</v>
      </c>
      <c r="I82" s="38"/>
      <c r="J82" s="38"/>
      <c r="K82" s="38"/>
      <c r="L82" s="38"/>
      <c r="M82" s="38"/>
      <c r="N82" s="38"/>
      <c r="O82" s="38"/>
      <c r="P82" s="38"/>
    </row>
    <row r="83" spans="1:16" ht="15" customHeight="1" x14ac:dyDescent="0.2">
      <c r="A83" s="92">
        <v>44</v>
      </c>
      <c r="B83" s="93" t="str">
        <f t="shared" si="8"/>
        <v>O.K.</v>
      </c>
      <c r="C83" s="79" t="s">
        <v>3378</v>
      </c>
      <c r="D83" s="82"/>
      <c r="E83" s="38">
        <f t="shared" si="4"/>
        <v>0</v>
      </c>
      <c r="F83" s="38">
        <f t="shared" si="6"/>
        <v>0</v>
      </c>
      <c r="G83" s="38">
        <f>IF(ROUND('PR-RAS'!D856,2)&gt;ROUND('PR-RAS'!D275,2),1,0)</f>
        <v>0</v>
      </c>
      <c r="H83" s="38">
        <f>IF(ROUND('PR-RAS'!E856,2)&gt;ROUND('PR-RAS'!E275,2),1,0)</f>
        <v>0</v>
      </c>
      <c r="I83" s="38"/>
      <c r="J83" s="38"/>
      <c r="K83" s="38"/>
      <c r="L83" s="38"/>
      <c r="M83" s="38"/>
      <c r="N83" s="38"/>
      <c r="O83" s="38"/>
      <c r="P83" s="38"/>
    </row>
    <row r="84" spans="1:16" ht="15" customHeight="1" x14ac:dyDescent="0.2">
      <c r="A84" s="92">
        <v>45</v>
      </c>
      <c r="B84" s="93" t="str">
        <f t="shared" si="8"/>
        <v>O.K.</v>
      </c>
      <c r="C84" s="79" t="s">
        <v>3379</v>
      </c>
      <c r="D84" s="82"/>
      <c r="E84" s="38">
        <f t="shared" si="4"/>
        <v>0</v>
      </c>
      <c r="F84" s="38">
        <f t="shared" si="6"/>
        <v>0</v>
      </c>
      <c r="G84" s="38">
        <f>IF(ABS('PR-RAS'!D290-SUM('PR-RAS'!D857:D860))&gt;0.001,1,0)</f>
        <v>0</v>
      </c>
      <c r="H84" s="38">
        <f>IF(ABS('PR-RAS'!E290-SUM('PR-RAS'!E857:E860))&gt;0.001,1,0)</f>
        <v>0</v>
      </c>
      <c r="I84" s="38"/>
      <c r="J84" s="38"/>
      <c r="K84" s="38"/>
      <c r="L84" s="38"/>
      <c r="M84" s="38"/>
      <c r="N84" s="38"/>
      <c r="O84" s="38"/>
      <c r="P84" s="38"/>
    </row>
    <row r="85" spans="1:16" ht="15" customHeight="1" x14ac:dyDescent="0.2">
      <c r="A85" s="92">
        <v>46</v>
      </c>
      <c r="B85" s="93" t="str">
        <f t="shared" si="8"/>
        <v>O.K.</v>
      </c>
      <c r="C85" s="79" t="s">
        <v>3380</v>
      </c>
      <c r="D85" s="82"/>
      <c r="E85" s="38">
        <f t="shared" si="4"/>
        <v>0</v>
      </c>
      <c r="F85" s="38">
        <f t="shared" si="6"/>
        <v>0</v>
      </c>
      <c r="G85" s="38">
        <f>IF(ABS('PR-RAS'!D291-SUM('PR-RAS'!D861:D865))&gt;0.001,1,0)</f>
        <v>0</v>
      </c>
      <c r="H85" s="38">
        <f>IF(ABS('PR-RAS'!E291-SUM('PR-RAS'!E861:E865))&gt;0.001,1,0)</f>
        <v>0</v>
      </c>
      <c r="I85" s="38"/>
      <c r="J85" s="38"/>
      <c r="K85" s="38"/>
      <c r="L85" s="38"/>
      <c r="M85" s="38"/>
      <c r="N85" s="38"/>
      <c r="O85" s="38"/>
      <c r="P85" s="38"/>
    </row>
    <row r="86" spans="1:16" ht="15" customHeight="1" x14ac:dyDescent="0.2">
      <c r="A86" s="92">
        <v>47</v>
      </c>
      <c r="B86" s="93" t="str">
        <f t="shared" si="8"/>
        <v>O.K.</v>
      </c>
      <c r="C86" s="79" t="s">
        <v>3381</v>
      </c>
      <c r="D86" s="82"/>
      <c r="E86" s="38">
        <f t="shared" si="4"/>
        <v>0</v>
      </c>
      <c r="F86" s="38">
        <f t="shared" si="6"/>
        <v>0</v>
      </c>
      <c r="G86" s="38">
        <f>IF(ABS('PR-RAS'!D292-SUM('PR-RAS'!D866:D867))&gt;0.001,1,0)</f>
        <v>0</v>
      </c>
      <c r="H86" s="38">
        <f>IF(ABS('PR-RAS'!E292-SUM('PR-RAS'!E866:E867))&gt;0.001,1,0)</f>
        <v>0</v>
      </c>
      <c r="I86" s="38"/>
      <c r="J86" s="38"/>
      <c r="K86" s="38"/>
      <c r="L86" s="38"/>
      <c r="M86" s="38"/>
      <c r="N86" s="38"/>
      <c r="O86" s="38"/>
      <c r="P86" s="38"/>
    </row>
    <row r="87" spans="1:16" ht="15" customHeight="1" x14ac:dyDescent="0.2">
      <c r="A87" s="92">
        <v>48</v>
      </c>
      <c r="B87" s="93" t="str">
        <f t="shared" si="8"/>
        <v>O.K.</v>
      </c>
      <c r="C87" s="79" t="s">
        <v>3382</v>
      </c>
      <c r="D87" s="82"/>
      <c r="E87" s="38">
        <f t="shared" si="4"/>
        <v>0</v>
      </c>
      <c r="F87" s="38">
        <f t="shared" si="6"/>
        <v>0</v>
      </c>
      <c r="G87" s="38">
        <f>IF(ABS('PR-RAS'!D293-SUM('PR-RAS'!D868:D869))&gt;0.001,1,0)</f>
        <v>0</v>
      </c>
      <c r="H87" s="38">
        <f>IF(ABS('PR-RAS'!E293-SUM('PR-RAS'!E868:E869))&gt;0.001,1,0)</f>
        <v>0</v>
      </c>
      <c r="I87" s="38"/>
      <c r="J87" s="38"/>
      <c r="K87" s="38"/>
      <c r="L87" s="38"/>
      <c r="M87" s="38"/>
      <c r="N87" s="38"/>
      <c r="O87" s="38"/>
      <c r="P87" s="38"/>
    </row>
    <row r="88" spans="1:16" ht="15" customHeight="1" x14ac:dyDescent="0.2">
      <c r="A88" s="92">
        <v>244</v>
      </c>
      <c r="B88" s="93" t="str">
        <f t="shared" si="8"/>
        <v>O.K.</v>
      </c>
      <c r="C88" s="79" t="s">
        <v>3383</v>
      </c>
      <c r="D88" s="82"/>
      <c r="E88" s="38">
        <f t="shared" si="4"/>
        <v>0</v>
      </c>
      <c r="F88" s="38">
        <f t="shared" si="6"/>
        <v>0</v>
      </c>
      <c r="G88" s="38">
        <f>IF(ABS('PR-RAS'!D294-SUM('PR-RAS'!D870:D872))&gt;0.001,1,0)</f>
        <v>0</v>
      </c>
      <c r="H88" s="38">
        <f>IF(ABS('PR-RAS'!E294-SUM('PR-RAS'!E870:E872))&gt;0.001,1,0)</f>
        <v>0</v>
      </c>
      <c r="I88" s="38"/>
      <c r="J88" s="38"/>
      <c r="K88" s="38"/>
      <c r="L88" s="38"/>
      <c r="M88" s="38"/>
      <c r="N88" s="38"/>
      <c r="O88" s="38"/>
      <c r="P88" s="38"/>
    </row>
    <row r="89" spans="1:16" ht="15" customHeight="1" x14ac:dyDescent="0.2">
      <c r="A89" s="92">
        <v>49</v>
      </c>
      <c r="B89" s="93" t="str">
        <f t="shared" si="8"/>
        <v>O.K.</v>
      </c>
      <c r="C89" s="79" t="s">
        <v>3384</v>
      </c>
      <c r="D89" s="82"/>
      <c r="E89" s="38">
        <f t="shared" si="4"/>
        <v>0</v>
      </c>
      <c r="F89" s="38">
        <f t="shared" si="6"/>
        <v>0</v>
      </c>
      <c r="G89" s="38">
        <f>IF(ROUND('PR-RAS'!D873,2)&gt;ROUND('PR-RAS'!D438,2),1,0)</f>
        <v>0</v>
      </c>
      <c r="H89" s="38">
        <f>IF(ROUND('PR-RAS'!E873,2)&gt;ROUND('PR-RAS'!E438,2),1,0)</f>
        <v>0</v>
      </c>
      <c r="I89" s="38"/>
      <c r="J89" s="38"/>
      <c r="K89" s="38"/>
      <c r="L89" s="38"/>
      <c r="M89" s="38"/>
      <c r="N89" s="38"/>
      <c r="O89" s="38"/>
      <c r="P89" s="38"/>
    </row>
    <row r="90" spans="1:16" ht="15" customHeight="1" x14ac:dyDescent="0.2">
      <c r="A90" s="92">
        <v>50</v>
      </c>
      <c r="B90" s="93" t="str">
        <f t="shared" si="8"/>
        <v>O.K.</v>
      </c>
      <c r="C90" s="79" t="s">
        <v>3385</v>
      </c>
      <c r="D90" s="82"/>
      <c r="E90" s="38">
        <f t="shared" si="4"/>
        <v>0</v>
      </c>
      <c r="F90" s="38">
        <f t="shared" si="6"/>
        <v>0</v>
      </c>
      <c r="G90" s="38">
        <f>IF(ROUND('PR-RAS'!D874,2)&gt;ROUND('PR-RAS'!D441,2),1,0)</f>
        <v>0</v>
      </c>
      <c r="H90" s="38">
        <f>IF(ROUND('PR-RAS'!E874,2)&gt;ROUND('PR-RAS'!E441,2),1,0)</f>
        <v>0</v>
      </c>
      <c r="I90" s="38"/>
      <c r="J90" s="38"/>
      <c r="K90" s="38"/>
      <c r="L90" s="38"/>
      <c r="M90" s="38"/>
      <c r="N90" s="38"/>
      <c r="O90" s="38"/>
      <c r="P90" s="38"/>
    </row>
    <row r="91" spans="1:16" ht="15" customHeight="1" x14ac:dyDescent="0.2">
      <c r="A91" s="92">
        <v>51</v>
      </c>
      <c r="B91" s="93" t="str">
        <f t="shared" si="8"/>
        <v>O.K.</v>
      </c>
      <c r="C91" s="79" t="s">
        <v>3386</v>
      </c>
      <c r="D91" s="82"/>
      <c r="E91" s="38">
        <f t="shared" si="4"/>
        <v>0</v>
      </c>
      <c r="F91" s="38">
        <f t="shared" si="6"/>
        <v>0</v>
      </c>
      <c r="G91" s="38">
        <f>IF(ROUND('PR-RAS'!D875,2)&gt;ROUND('PR-RAS'!D442,2),1,0)</f>
        <v>0</v>
      </c>
      <c r="H91" s="38">
        <f>IF(ROUND('PR-RAS'!E875,2)&gt;ROUND('PR-RAS'!E442,2),1,0)</f>
        <v>0</v>
      </c>
      <c r="I91" s="38"/>
      <c r="J91" s="38"/>
      <c r="K91" s="38"/>
      <c r="L91" s="38"/>
      <c r="M91" s="38"/>
      <c r="N91" s="38"/>
      <c r="O91" s="38"/>
      <c r="P91" s="38"/>
    </row>
    <row r="92" spans="1:16" ht="15" customHeight="1" x14ac:dyDescent="0.2">
      <c r="A92" s="92">
        <v>52</v>
      </c>
      <c r="B92" s="93" t="str">
        <f t="shared" si="8"/>
        <v>O.K.</v>
      </c>
      <c r="C92" s="79" t="s">
        <v>3387</v>
      </c>
      <c r="D92" s="82"/>
      <c r="E92" s="38">
        <f t="shared" si="4"/>
        <v>0</v>
      </c>
      <c r="F92" s="38">
        <f t="shared" si="6"/>
        <v>0</v>
      </c>
      <c r="G92" s="38">
        <f>IF(ROUND('PR-RAS'!D876,2)&gt;ROUND('PR-RAS'!D443,2),1,0)</f>
        <v>0</v>
      </c>
      <c r="H92" s="38">
        <f>IF(ROUND('PR-RAS'!E876,2)&gt;ROUND('PR-RAS'!E443,2),1,0)</f>
        <v>0</v>
      </c>
      <c r="I92" s="38"/>
      <c r="J92" s="38"/>
      <c r="K92" s="38"/>
      <c r="L92" s="38"/>
      <c r="M92" s="38"/>
      <c r="N92" s="38"/>
      <c r="O92" s="38"/>
      <c r="P92" s="38"/>
    </row>
    <row r="93" spans="1:16" ht="15" customHeight="1" x14ac:dyDescent="0.2">
      <c r="A93" s="92">
        <v>53</v>
      </c>
      <c r="B93" s="93" t="str">
        <f t="shared" si="8"/>
        <v>O.K.</v>
      </c>
      <c r="C93" s="79" t="s">
        <v>3388</v>
      </c>
      <c r="D93" s="82"/>
      <c r="E93" s="38">
        <f t="shared" si="4"/>
        <v>0</v>
      </c>
      <c r="F93" s="38">
        <f t="shared" si="6"/>
        <v>0</v>
      </c>
      <c r="G93" s="38">
        <f>IF(ABS('PR-RAS'!D444-SUM('PR-RAS'!D877:D878))&gt;0.001,1,0)</f>
        <v>0</v>
      </c>
      <c r="H93" s="38">
        <f>IF(ABS('PR-RAS'!E444-SUM('PR-RAS'!E877:E878))&gt;0.001,1,0)</f>
        <v>0</v>
      </c>
      <c r="I93" s="38"/>
      <c r="J93" s="38"/>
      <c r="K93" s="38"/>
      <c r="L93" s="38"/>
      <c r="M93" s="38"/>
      <c r="N93" s="38"/>
      <c r="O93" s="38"/>
      <c r="P93" s="38"/>
    </row>
    <row r="94" spans="1:16" ht="15" customHeight="1" x14ac:dyDescent="0.2">
      <c r="A94" s="92">
        <v>54</v>
      </c>
      <c r="B94" s="93" t="str">
        <f t="shared" si="8"/>
        <v>O.K.</v>
      </c>
      <c r="C94" s="79" t="s">
        <v>3389</v>
      </c>
      <c r="D94" s="82"/>
      <c r="E94" s="38">
        <f t="shared" si="4"/>
        <v>0</v>
      </c>
      <c r="F94" s="38">
        <f t="shared" si="6"/>
        <v>0</v>
      </c>
      <c r="G94" s="38">
        <f>IF(ROUND('PR-RAS'!D879,2)&gt;ROUND('PR-RAS'!D446,2),1,0)</f>
        <v>0</v>
      </c>
      <c r="H94" s="38">
        <f>IF(ROUND('PR-RAS'!E879,2)&gt;ROUND('PR-RAS'!E446,2),1,0)</f>
        <v>0</v>
      </c>
      <c r="I94" s="38"/>
      <c r="J94" s="38"/>
      <c r="K94" s="38"/>
      <c r="L94" s="38"/>
      <c r="M94" s="38"/>
      <c r="N94" s="38"/>
      <c r="O94" s="38"/>
      <c r="P94" s="38"/>
    </row>
    <row r="95" spans="1:16" ht="15" customHeight="1" x14ac:dyDescent="0.2">
      <c r="A95" s="92">
        <v>55</v>
      </c>
      <c r="B95" s="93" t="str">
        <f t="shared" si="8"/>
        <v>O.K.</v>
      </c>
      <c r="C95" s="79" t="s">
        <v>3390</v>
      </c>
      <c r="D95" s="82"/>
      <c r="E95" s="38">
        <f t="shared" si="4"/>
        <v>0</v>
      </c>
      <c r="F95" s="38">
        <f t="shared" si="6"/>
        <v>0</v>
      </c>
      <c r="G95" s="38">
        <f>IF(ROUND('PR-RAS'!D880,2)&gt;ROUND('PR-RAS'!D447,2),1,0)</f>
        <v>0</v>
      </c>
      <c r="H95" s="38">
        <f>IF(ROUND('PR-RAS'!E880,2)&gt;ROUND('PR-RAS'!E447,2),1,0)</f>
        <v>0</v>
      </c>
      <c r="I95" s="38"/>
      <c r="J95" s="38"/>
      <c r="K95" s="38"/>
      <c r="L95" s="38"/>
      <c r="M95" s="38"/>
      <c r="N95" s="38"/>
      <c r="O95" s="38"/>
      <c r="P95" s="38"/>
    </row>
    <row r="96" spans="1:16" ht="15" customHeight="1" x14ac:dyDescent="0.2">
      <c r="A96" s="92">
        <v>56</v>
      </c>
      <c r="B96" s="93" t="str">
        <f t="shared" si="8"/>
        <v>O.K.</v>
      </c>
      <c r="C96" s="79" t="s">
        <v>3391</v>
      </c>
      <c r="D96" s="82"/>
      <c r="E96" s="38">
        <f t="shared" si="4"/>
        <v>0</v>
      </c>
      <c r="F96" s="38">
        <f t="shared" si="6"/>
        <v>0</v>
      </c>
      <c r="G96" s="38">
        <f>IF(ROUND('PR-RAS'!D881,2)&gt;ROUND('PR-RAS'!D448,2),1,0)</f>
        <v>0</v>
      </c>
      <c r="H96" s="38">
        <f>IF(ROUND('PR-RAS'!E881,2)&gt;ROUND('PR-RAS'!E448,2),1,0)</f>
        <v>0</v>
      </c>
      <c r="I96" s="38"/>
      <c r="J96" s="38"/>
      <c r="K96" s="38"/>
      <c r="L96" s="38"/>
      <c r="M96" s="38"/>
      <c r="N96" s="38"/>
      <c r="O96" s="38"/>
      <c r="P96" s="38"/>
    </row>
    <row r="97" spans="1:16" ht="15" customHeight="1" x14ac:dyDescent="0.2">
      <c r="A97" s="92">
        <v>57</v>
      </c>
      <c r="B97" s="93" t="str">
        <f t="shared" si="8"/>
        <v>O.K.</v>
      </c>
      <c r="C97" s="79" t="s">
        <v>3392</v>
      </c>
      <c r="D97" s="82"/>
      <c r="E97" s="38">
        <f t="shared" si="4"/>
        <v>0</v>
      </c>
      <c r="F97" s="38">
        <f t="shared" si="6"/>
        <v>0</v>
      </c>
      <c r="G97" s="38">
        <f>IF(ABS('PR-RAS'!D453-SUM('PR-RAS'!D882:D883))&gt;0.001,1,0)</f>
        <v>0</v>
      </c>
      <c r="H97" s="38">
        <f>IF(ABS('PR-RAS'!E453-SUM('PR-RAS'!E882:E883))&gt;0.001,1,0)</f>
        <v>0</v>
      </c>
      <c r="I97" s="38"/>
      <c r="J97" s="38"/>
      <c r="K97" s="38"/>
      <c r="L97" s="38"/>
      <c r="M97" s="38"/>
      <c r="N97" s="38"/>
      <c r="O97" s="38"/>
      <c r="P97" s="38"/>
    </row>
    <row r="98" spans="1:16" ht="15" customHeight="1" x14ac:dyDescent="0.2">
      <c r="A98" s="92">
        <v>58</v>
      </c>
      <c r="B98" s="93" t="str">
        <f t="shared" si="8"/>
        <v>O.K.</v>
      </c>
      <c r="C98" s="79" t="s">
        <v>3393</v>
      </c>
      <c r="D98" s="82"/>
      <c r="E98" s="38">
        <f t="shared" ref="E98:E161" si="9">MAX(G98:K98)</f>
        <v>0</v>
      </c>
      <c r="F98" s="38">
        <f t="shared" si="6"/>
        <v>0</v>
      </c>
      <c r="G98" s="38">
        <f>IF(ABS('PR-RAS'!D454-SUM('PR-RAS'!D884:D885))&gt;0.001,1,0)</f>
        <v>0</v>
      </c>
      <c r="H98" s="38">
        <f>IF(ABS('PR-RAS'!E454-SUM('PR-RAS'!E884:E885))&gt;0.001,1,0)</f>
        <v>0</v>
      </c>
      <c r="I98" s="38"/>
      <c r="J98" s="38"/>
      <c r="K98" s="38"/>
      <c r="L98" s="38"/>
      <c r="M98" s="38"/>
      <c r="N98" s="38"/>
      <c r="O98" s="38"/>
      <c r="P98" s="38"/>
    </row>
    <row r="99" spans="1:16" ht="15" customHeight="1" x14ac:dyDescent="0.2">
      <c r="A99" s="92">
        <v>59</v>
      </c>
      <c r="B99" s="93" t="str">
        <f t="shared" si="8"/>
        <v>O.K.</v>
      </c>
      <c r="C99" s="79" t="s">
        <v>3394</v>
      </c>
      <c r="D99" s="82"/>
      <c r="E99" s="38">
        <f t="shared" si="9"/>
        <v>0</v>
      </c>
      <c r="F99" s="38">
        <f t="shared" ref="F99:F162" si="10">MAX(L99:O99)</f>
        <v>0</v>
      </c>
      <c r="G99" s="38">
        <f>IF(ABS('PR-RAS'!D458-SUM('PR-RAS'!D886:D887))&gt;0.001,1,0)</f>
        <v>0</v>
      </c>
      <c r="H99" s="38">
        <f>IF(ABS('PR-RAS'!E458-SUM('PR-RAS'!E886:E887))&gt;0.001,1,0)</f>
        <v>0</v>
      </c>
      <c r="I99" s="38"/>
      <c r="J99" s="38"/>
      <c r="K99" s="38"/>
      <c r="L99" s="38"/>
      <c r="M99" s="38"/>
      <c r="N99" s="38"/>
      <c r="O99" s="38"/>
      <c r="P99" s="38"/>
    </row>
    <row r="100" spans="1:16" ht="15" customHeight="1" x14ac:dyDescent="0.2">
      <c r="A100" s="92">
        <v>60</v>
      </c>
      <c r="B100" s="93" t="str">
        <f t="shared" si="8"/>
        <v>O.K.</v>
      </c>
      <c r="C100" s="79" t="s">
        <v>3395</v>
      </c>
      <c r="D100" s="82"/>
      <c r="E100" s="38">
        <f t="shared" si="9"/>
        <v>0</v>
      </c>
      <c r="F100" s="38">
        <f t="shared" si="10"/>
        <v>0</v>
      </c>
      <c r="G100" s="38">
        <f>IF(ABS('PR-RAS'!D459-SUM('PR-RAS'!D888:D889))&gt;0.001,1,0)</f>
        <v>0</v>
      </c>
      <c r="H100" s="38">
        <f>IF(ABS('PR-RAS'!E459-SUM('PR-RAS'!E888:E889))&gt;0.001,1,0)</f>
        <v>0</v>
      </c>
      <c r="I100" s="38"/>
      <c r="J100" s="38"/>
      <c r="K100" s="38"/>
      <c r="L100" s="38"/>
      <c r="M100" s="38"/>
      <c r="N100" s="38"/>
      <c r="O100" s="38"/>
      <c r="P100" s="38"/>
    </row>
    <row r="101" spans="1:16" ht="15" customHeight="1" x14ac:dyDescent="0.2">
      <c r="A101" s="92">
        <v>61</v>
      </c>
      <c r="B101" s="93" t="str">
        <f t="shared" si="8"/>
        <v>O.K.</v>
      </c>
      <c r="C101" s="79" t="s">
        <v>3396</v>
      </c>
      <c r="D101" s="82"/>
      <c r="E101" s="38">
        <f t="shared" si="9"/>
        <v>0</v>
      </c>
      <c r="F101" s="38">
        <f t="shared" si="10"/>
        <v>0</v>
      </c>
      <c r="G101" s="38">
        <f>IF(ABS('PR-RAS'!D460-SUM('PR-RAS'!D890:D891))&gt;0.001,1,0)</f>
        <v>0</v>
      </c>
      <c r="H101" s="38">
        <f>IF(ABS('PR-RAS'!E460-SUM('PR-RAS'!E890:E891))&gt;0.001,1,0)</f>
        <v>0</v>
      </c>
      <c r="I101" s="38"/>
      <c r="J101" s="38"/>
      <c r="K101" s="38"/>
      <c r="L101" s="38"/>
      <c r="M101" s="38"/>
      <c r="N101" s="38"/>
      <c r="O101" s="38"/>
      <c r="P101" s="38"/>
    </row>
    <row r="102" spans="1:16" ht="15" customHeight="1" x14ac:dyDescent="0.2">
      <c r="A102" s="92">
        <v>62</v>
      </c>
      <c r="B102" s="93" t="str">
        <f t="shared" si="8"/>
        <v>O.K.</v>
      </c>
      <c r="C102" s="79" t="s">
        <v>3397</v>
      </c>
      <c r="D102" s="82"/>
      <c r="E102" s="38">
        <f t="shared" si="9"/>
        <v>0</v>
      </c>
      <c r="F102" s="38">
        <f t="shared" si="10"/>
        <v>0</v>
      </c>
      <c r="G102" s="38">
        <f>IF(ABS('PR-RAS'!D461-SUM('PR-RAS'!D892:D893))&gt;0.001,1,0)</f>
        <v>0</v>
      </c>
      <c r="H102" s="38">
        <f>IF(ABS('PR-RAS'!E461-SUM('PR-RAS'!E892:E893))&gt;0.001,1,0)</f>
        <v>0</v>
      </c>
      <c r="I102" s="38"/>
      <c r="J102" s="38"/>
      <c r="K102" s="38"/>
      <c r="L102" s="38"/>
      <c r="M102" s="38"/>
      <c r="N102" s="38"/>
      <c r="O102" s="38"/>
      <c r="P102" s="38"/>
    </row>
    <row r="103" spans="1:16" ht="15" customHeight="1" x14ac:dyDescent="0.2">
      <c r="A103" s="92">
        <v>63</v>
      </c>
      <c r="B103" s="93" t="str">
        <f t="shared" si="8"/>
        <v>O.K.</v>
      </c>
      <c r="C103" s="79" t="s">
        <v>3398</v>
      </c>
      <c r="D103" s="82"/>
      <c r="E103" s="38">
        <f t="shared" si="9"/>
        <v>0</v>
      </c>
      <c r="F103" s="38">
        <f t="shared" si="10"/>
        <v>0</v>
      </c>
      <c r="G103" s="38">
        <f>IF(ABS('PR-RAS'!D462-SUM('PR-RAS'!D894:D895))&gt;0.001,1,0)</f>
        <v>0</v>
      </c>
      <c r="H103" s="38">
        <f>IF(ABS('PR-RAS'!E462-SUM('PR-RAS'!E894:E895))&gt;0.001,1,0)</f>
        <v>0</v>
      </c>
      <c r="I103" s="38"/>
      <c r="J103" s="38"/>
      <c r="K103" s="38"/>
      <c r="L103" s="38"/>
      <c r="M103" s="38"/>
      <c r="N103" s="38"/>
      <c r="O103" s="38"/>
      <c r="P103" s="38"/>
    </row>
    <row r="104" spans="1:16" ht="15" customHeight="1" x14ac:dyDescent="0.2">
      <c r="A104" s="92">
        <v>64</v>
      </c>
      <c r="B104" s="93" t="str">
        <f t="shared" si="8"/>
        <v>O.K.</v>
      </c>
      <c r="C104" s="79" t="s">
        <v>3399</v>
      </c>
      <c r="D104" s="82"/>
      <c r="E104" s="38">
        <f t="shared" si="9"/>
        <v>0</v>
      </c>
      <c r="F104" s="38">
        <f t="shared" si="10"/>
        <v>0</v>
      </c>
      <c r="G104" s="38">
        <f>IF(ABS('PR-RAS'!D463-SUM('PR-RAS'!D896:D897))&gt;0.001,1,0)</f>
        <v>0</v>
      </c>
      <c r="H104" s="38">
        <f>IF(ABS('PR-RAS'!E463-SUM('PR-RAS'!E896:E897))&gt;0.001,1,0)</f>
        <v>0</v>
      </c>
      <c r="I104" s="38"/>
      <c r="J104" s="38"/>
      <c r="K104" s="38"/>
      <c r="L104" s="38"/>
      <c r="M104" s="38"/>
      <c r="N104" s="38"/>
      <c r="O104" s="38"/>
      <c r="P104" s="38"/>
    </row>
    <row r="105" spans="1:16" ht="15" customHeight="1" x14ac:dyDescent="0.2">
      <c r="A105" s="92">
        <v>65</v>
      </c>
      <c r="B105" s="93" t="str">
        <f t="shared" si="8"/>
        <v>O.K.</v>
      </c>
      <c r="C105" s="79" t="s">
        <v>3400</v>
      </c>
      <c r="D105" s="82"/>
      <c r="E105" s="38">
        <f t="shared" si="9"/>
        <v>0</v>
      </c>
      <c r="F105" s="38">
        <f t="shared" si="10"/>
        <v>0</v>
      </c>
      <c r="G105" s="38">
        <f>IF(ABS('PR-RAS'!D464-SUM('PR-RAS'!D898:D899))&gt;0.001,1,0)</f>
        <v>0</v>
      </c>
      <c r="H105" s="38">
        <f>IF(ABS('PR-RAS'!E464-SUM('PR-RAS'!E898:E899))&gt;0.001,1,0)</f>
        <v>0</v>
      </c>
      <c r="I105" s="38"/>
      <c r="J105" s="38"/>
      <c r="K105" s="38"/>
      <c r="L105" s="38"/>
      <c r="M105" s="38"/>
      <c r="N105" s="38"/>
      <c r="O105" s="38"/>
      <c r="P105" s="38"/>
    </row>
    <row r="106" spans="1:16" ht="15" customHeight="1" x14ac:dyDescent="0.2">
      <c r="A106" s="92">
        <v>66</v>
      </c>
      <c r="B106" s="93" t="str">
        <f t="shared" si="8"/>
        <v>O.K.</v>
      </c>
      <c r="C106" s="79" t="s">
        <v>3401</v>
      </c>
      <c r="D106" s="82"/>
      <c r="E106" s="38">
        <f t="shared" si="9"/>
        <v>0</v>
      </c>
      <c r="F106" s="38">
        <f t="shared" si="10"/>
        <v>0</v>
      </c>
      <c r="G106" s="38">
        <f>IF(ROUND('PR-RAS'!D900,2)&gt;ROUND('PR-RAS'!D477,2),1,0)</f>
        <v>0</v>
      </c>
      <c r="H106" s="38">
        <f>IF(ROUND('PR-RAS'!E900,2)&gt;ROUND('PR-RAS'!E477,2),1,0)</f>
        <v>0</v>
      </c>
      <c r="I106" s="38"/>
      <c r="J106" s="38"/>
      <c r="K106" s="38"/>
      <c r="L106" s="38"/>
      <c r="M106" s="38"/>
      <c r="N106" s="38"/>
      <c r="O106" s="38"/>
      <c r="P106" s="38"/>
    </row>
    <row r="107" spans="1:16" ht="15" customHeight="1" x14ac:dyDescent="0.2">
      <c r="A107" s="92">
        <v>67</v>
      </c>
      <c r="B107" s="93" t="str">
        <f t="shared" si="8"/>
        <v>O.K.</v>
      </c>
      <c r="C107" s="79" t="s">
        <v>3402</v>
      </c>
      <c r="D107" s="82"/>
      <c r="E107" s="38">
        <f t="shared" si="9"/>
        <v>0</v>
      </c>
      <c r="F107" s="38">
        <f t="shared" si="10"/>
        <v>0</v>
      </c>
      <c r="G107" s="38">
        <f>IF(ROUND('PR-RAS'!D901,2)&gt;ROUND('PR-RAS'!D493,2),1,0)</f>
        <v>0</v>
      </c>
      <c r="H107" s="38">
        <f>IF(ROUND('PR-RAS'!E901,2)&gt;ROUND('PR-RAS'!E493,2),1,0)</f>
        <v>0</v>
      </c>
      <c r="I107" s="38"/>
      <c r="J107" s="38"/>
      <c r="K107" s="38"/>
      <c r="L107" s="38"/>
      <c r="M107" s="38"/>
      <c r="N107" s="38"/>
      <c r="O107" s="38"/>
      <c r="P107" s="38"/>
    </row>
    <row r="108" spans="1:16" ht="15" customHeight="1" x14ac:dyDescent="0.2">
      <c r="A108" s="92">
        <v>68</v>
      </c>
      <c r="B108" s="93" t="str">
        <f t="shared" ref="B108:B176" si="11">IF(E108=1,"Pogreška",IF(F108=1,"Provjera","O.K."))</f>
        <v>O.K.</v>
      </c>
      <c r="C108" s="79" t="s">
        <v>3403</v>
      </c>
      <c r="D108" s="82"/>
      <c r="E108" s="38">
        <f t="shared" si="9"/>
        <v>0</v>
      </c>
      <c r="F108" s="38">
        <f t="shared" si="10"/>
        <v>0</v>
      </c>
      <c r="G108" s="38">
        <f>IF(ROUND('PR-RAS'!D902,2)&gt;ROUND('PR-RAS'!D494,2),1,0)</f>
        <v>0</v>
      </c>
      <c r="H108" s="38">
        <f>IF(ROUND('PR-RAS'!E902,2)&gt;ROUND('PR-RAS'!E494,2),1,0)</f>
        <v>0</v>
      </c>
      <c r="I108" s="38"/>
      <c r="J108" s="38"/>
      <c r="K108" s="38"/>
      <c r="L108" s="38"/>
      <c r="M108" s="38"/>
      <c r="N108" s="38"/>
      <c r="O108" s="38"/>
      <c r="P108" s="38"/>
    </row>
    <row r="109" spans="1:16" ht="15" customHeight="1" x14ac:dyDescent="0.2">
      <c r="A109" s="92">
        <v>69</v>
      </c>
      <c r="B109" s="93" t="str">
        <f t="shared" si="11"/>
        <v>O.K.</v>
      </c>
      <c r="C109" s="79" t="s">
        <v>3404</v>
      </c>
      <c r="D109" s="82"/>
      <c r="E109" s="38">
        <f t="shared" si="9"/>
        <v>0</v>
      </c>
      <c r="F109" s="38">
        <f t="shared" si="10"/>
        <v>0</v>
      </c>
      <c r="G109" s="38">
        <f>IF(ROUND('PR-RAS'!D903,2)&gt;ROUND('PR-RAS'!D495,2),1,0)</f>
        <v>0</v>
      </c>
      <c r="H109" s="38">
        <f>IF(ROUND('PR-RAS'!E903,2)&gt;ROUND('PR-RAS'!E495,2),1,0)</f>
        <v>0</v>
      </c>
      <c r="I109" s="38"/>
      <c r="J109" s="38"/>
      <c r="K109" s="38"/>
      <c r="L109" s="38"/>
      <c r="M109" s="38"/>
      <c r="N109" s="38"/>
      <c r="O109" s="38"/>
      <c r="P109" s="38"/>
    </row>
    <row r="110" spans="1:16" ht="15" customHeight="1" x14ac:dyDescent="0.2">
      <c r="A110" s="92">
        <v>70</v>
      </c>
      <c r="B110" s="93" t="str">
        <f t="shared" si="11"/>
        <v>O.K.</v>
      </c>
      <c r="C110" s="79" t="s">
        <v>3405</v>
      </c>
      <c r="D110" s="82"/>
      <c r="E110" s="38">
        <f t="shared" si="9"/>
        <v>0</v>
      </c>
      <c r="F110" s="38">
        <f t="shared" si="10"/>
        <v>0</v>
      </c>
      <c r="G110" s="38">
        <f>IF(ROUND('PR-RAS'!D904,2)&gt;ROUND('PR-RAS'!D496,2),1,0)</f>
        <v>0</v>
      </c>
      <c r="H110" s="38">
        <f>IF(ROUND('PR-RAS'!E904,2)&gt;ROUND('PR-RAS'!E496,2),1,0)</f>
        <v>0</v>
      </c>
      <c r="I110" s="38"/>
      <c r="J110" s="38"/>
      <c r="K110" s="38"/>
      <c r="L110" s="38"/>
      <c r="M110" s="38"/>
      <c r="N110" s="38"/>
      <c r="O110" s="38"/>
      <c r="P110" s="38"/>
    </row>
    <row r="111" spans="1:16" ht="15" customHeight="1" x14ac:dyDescent="0.2">
      <c r="A111" s="92">
        <v>71</v>
      </c>
      <c r="B111" s="93" t="str">
        <f t="shared" si="11"/>
        <v>O.K.</v>
      </c>
      <c r="C111" s="79" t="s">
        <v>3406</v>
      </c>
      <c r="D111" s="82"/>
      <c r="E111" s="38">
        <f t="shared" si="9"/>
        <v>0</v>
      </c>
      <c r="F111" s="38">
        <f t="shared" si="10"/>
        <v>0</v>
      </c>
      <c r="G111" s="38">
        <f>IF(ROUND(SUM('PR-RAS'!D905:D907),2)&gt;ROUND('PR-RAS'!D498,2),1,0)</f>
        <v>0</v>
      </c>
      <c r="H111" s="38">
        <f>IF(ROUND(SUM('PR-RAS'!E905:E907),2)&gt;ROUND('PR-RAS'!E498,2),1,0)</f>
        <v>0</v>
      </c>
      <c r="I111" s="38"/>
      <c r="J111" s="38"/>
      <c r="K111" s="38"/>
      <c r="L111" s="38"/>
      <c r="M111" s="38"/>
      <c r="N111" s="38"/>
      <c r="O111" s="38"/>
      <c r="P111" s="38"/>
    </row>
    <row r="112" spans="1:16" ht="15" customHeight="1" x14ac:dyDescent="0.2">
      <c r="A112" s="92">
        <v>72</v>
      </c>
      <c r="B112" s="93" t="str">
        <f t="shared" si="11"/>
        <v>O.K.</v>
      </c>
      <c r="C112" s="79" t="s">
        <v>3407</v>
      </c>
      <c r="D112" s="82"/>
      <c r="E112" s="38">
        <f t="shared" si="9"/>
        <v>0</v>
      </c>
      <c r="F112" s="38">
        <f t="shared" si="10"/>
        <v>0</v>
      </c>
      <c r="G112" s="38">
        <f>IF(ROUND('PR-RAS'!D908,2)&gt;ROUND('PR-RAS'!D499,2),1,0)</f>
        <v>0</v>
      </c>
      <c r="H112" s="38">
        <f>IF(ROUND('PR-RAS'!E908,2)&gt;ROUND('PR-RAS'!E499,2),1,0)</f>
        <v>0</v>
      </c>
      <c r="I112" s="38"/>
      <c r="J112" s="38"/>
      <c r="K112" s="38"/>
      <c r="L112" s="38"/>
      <c r="M112" s="38"/>
      <c r="N112" s="38"/>
      <c r="O112" s="38"/>
      <c r="P112" s="38"/>
    </row>
    <row r="113" spans="1:16" ht="15" customHeight="1" x14ac:dyDescent="0.2">
      <c r="A113" s="92">
        <v>73</v>
      </c>
      <c r="B113" s="93" t="str">
        <f t="shared" si="11"/>
        <v>O.K.</v>
      </c>
      <c r="C113" s="79" t="s">
        <v>3408</v>
      </c>
      <c r="D113" s="82"/>
      <c r="E113" s="38">
        <f t="shared" si="9"/>
        <v>0</v>
      </c>
      <c r="F113" s="38">
        <f t="shared" si="10"/>
        <v>0</v>
      </c>
      <c r="G113" s="38">
        <f>IF(ROUND(SUM('PR-RAS'!D909:D910),2)&gt;ROUND('PR-RAS'!D500,2),1,0)</f>
        <v>0</v>
      </c>
      <c r="H113" s="38">
        <f>IF(ROUND(SUM('PR-RAS'!E909:E910),2)&gt;ROUND('PR-RAS'!E500,2),1,0)</f>
        <v>0</v>
      </c>
      <c r="I113" s="38"/>
      <c r="J113" s="38"/>
      <c r="K113" s="38"/>
      <c r="L113" s="38"/>
      <c r="M113" s="38"/>
      <c r="N113" s="38"/>
      <c r="O113" s="38"/>
      <c r="P113" s="38"/>
    </row>
    <row r="114" spans="1:16" ht="15" customHeight="1" x14ac:dyDescent="0.2">
      <c r="A114" s="92">
        <v>74</v>
      </c>
      <c r="B114" s="93" t="str">
        <f t="shared" si="11"/>
        <v>O.K.</v>
      </c>
      <c r="C114" s="79" t="s">
        <v>3409</v>
      </c>
      <c r="D114" s="82"/>
      <c r="E114" s="38">
        <f t="shared" si="9"/>
        <v>0</v>
      </c>
      <c r="F114" s="38">
        <f t="shared" si="10"/>
        <v>0</v>
      </c>
      <c r="G114" s="38">
        <f>IF(ROUND('PR-RAS'!D911,2)&gt;ROUND('PR-RAS'!D501,2),1,0)</f>
        <v>0</v>
      </c>
      <c r="H114" s="38">
        <f>IF(ROUND('PR-RAS'!E911,2)&gt;ROUND('PR-RAS'!E501,2),1,0)</f>
        <v>0</v>
      </c>
      <c r="I114" s="38"/>
      <c r="J114" s="38"/>
      <c r="K114" s="38"/>
      <c r="L114" s="38"/>
      <c r="M114" s="38"/>
      <c r="N114" s="38"/>
      <c r="O114" s="38"/>
      <c r="P114" s="38"/>
    </row>
    <row r="115" spans="1:16" ht="15" customHeight="1" x14ac:dyDescent="0.2">
      <c r="A115" s="92">
        <v>75</v>
      </c>
      <c r="B115" s="93" t="str">
        <f t="shared" si="11"/>
        <v>O.K.</v>
      </c>
      <c r="C115" s="79" t="s">
        <v>3410</v>
      </c>
      <c r="D115" s="82"/>
      <c r="E115" s="38">
        <f t="shared" si="9"/>
        <v>0</v>
      </c>
      <c r="F115" s="38">
        <f t="shared" si="10"/>
        <v>0</v>
      </c>
      <c r="G115" s="38">
        <f>IF(ROUND(SUM('PR-RAS'!D912:D914),2)&gt;ROUND('PR-RAS'!D503,2),1,0)</f>
        <v>0</v>
      </c>
      <c r="H115" s="38">
        <f>IF(ROUND(SUM('PR-RAS'!E912:E914),2)&gt;ROUND('PR-RAS'!E503,2),1,0)</f>
        <v>0</v>
      </c>
      <c r="I115" s="38"/>
      <c r="J115" s="38"/>
      <c r="K115" s="38"/>
      <c r="L115" s="38"/>
      <c r="M115" s="38"/>
      <c r="N115" s="38"/>
      <c r="O115" s="38"/>
      <c r="P115" s="38"/>
    </row>
    <row r="116" spans="1:16" ht="15" customHeight="1" x14ac:dyDescent="0.2">
      <c r="A116" s="92">
        <v>76</v>
      </c>
      <c r="B116" s="93" t="str">
        <f t="shared" si="11"/>
        <v>O.K.</v>
      </c>
      <c r="C116" s="79" t="s">
        <v>3411</v>
      </c>
      <c r="D116" s="82"/>
      <c r="E116" s="38">
        <f t="shared" si="9"/>
        <v>0</v>
      </c>
      <c r="F116" s="38">
        <f t="shared" si="10"/>
        <v>0</v>
      </c>
      <c r="G116" s="38">
        <f>IF(ROUND('PR-RAS'!D915,2)&gt;ROUND('PR-RAS'!D504,2),1,0)</f>
        <v>0</v>
      </c>
      <c r="H116" s="38">
        <f>IF(ROUND('PR-RAS'!E915,2)&gt;ROUND('PR-RAS'!E504,2),1,0)</f>
        <v>0</v>
      </c>
      <c r="I116" s="38"/>
      <c r="J116" s="38"/>
      <c r="K116" s="38"/>
      <c r="L116" s="38"/>
      <c r="M116" s="38"/>
      <c r="N116" s="38"/>
      <c r="O116" s="38"/>
      <c r="P116" s="38"/>
    </row>
    <row r="117" spans="1:16" ht="15" customHeight="1" x14ac:dyDescent="0.2">
      <c r="A117" s="92">
        <v>77</v>
      </c>
      <c r="B117" s="93" t="str">
        <f t="shared" si="11"/>
        <v>O.K.</v>
      </c>
      <c r="C117" s="79" t="s">
        <v>3412</v>
      </c>
      <c r="D117" s="82"/>
      <c r="E117" s="38">
        <f t="shared" si="9"/>
        <v>0</v>
      </c>
      <c r="F117" s="38">
        <f t="shared" si="10"/>
        <v>0</v>
      </c>
      <c r="G117" s="38">
        <f>IF(ROUND(SUM('PR-RAS'!D916:D917),2)&gt;ROUND('PR-RAS'!D505,2),1,0)</f>
        <v>0</v>
      </c>
      <c r="H117" s="38">
        <f>IF(ROUND(SUM('PR-RAS'!E916:E917),2)&gt;ROUND('PR-RAS'!E505,2),1,0)</f>
        <v>0</v>
      </c>
      <c r="I117" s="38"/>
      <c r="J117" s="38"/>
      <c r="K117" s="38"/>
      <c r="L117" s="38"/>
      <c r="M117" s="38"/>
      <c r="N117" s="38"/>
      <c r="O117" s="38"/>
      <c r="P117" s="38"/>
    </row>
    <row r="118" spans="1:16" ht="15" customHeight="1" x14ac:dyDescent="0.2">
      <c r="A118" s="92">
        <v>78</v>
      </c>
      <c r="B118" s="93" t="str">
        <f t="shared" si="11"/>
        <v>O.K.</v>
      </c>
      <c r="C118" s="79" t="s">
        <v>3413</v>
      </c>
      <c r="D118" s="82"/>
      <c r="E118" s="38">
        <f t="shared" si="9"/>
        <v>0</v>
      </c>
      <c r="F118" s="38">
        <f t="shared" si="10"/>
        <v>0</v>
      </c>
      <c r="G118" s="38">
        <f>IF(ROUND(SUM('PR-RAS'!D918:D920),2)&gt;ROUND('PR-RAS'!D506,2),1,0)</f>
        <v>0</v>
      </c>
      <c r="H118" s="38">
        <f>IF(ROUND(SUM('PR-RAS'!E918:E920),2)&gt;ROUND('PR-RAS'!E506,2),1,0)</f>
        <v>0</v>
      </c>
      <c r="I118" s="38"/>
      <c r="J118" s="38"/>
      <c r="K118" s="38"/>
      <c r="L118" s="38"/>
      <c r="M118" s="38"/>
      <c r="N118" s="38"/>
      <c r="O118" s="38"/>
      <c r="P118" s="38"/>
    </row>
    <row r="119" spans="1:16" ht="15" customHeight="1" x14ac:dyDescent="0.2">
      <c r="A119" s="92">
        <v>79</v>
      </c>
      <c r="B119" s="93" t="str">
        <f t="shared" si="11"/>
        <v>O.K.</v>
      </c>
      <c r="C119" s="79" t="s">
        <v>3414</v>
      </c>
      <c r="D119" s="82"/>
      <c r="E119" s="38">
        <f t="shared" si="9"/>
        <v>0</v>
      </c>
      <c r="F119" s="38">
        <f t="shared" si="10"/>
        <v>0</v>
      </c>
      <c r="G119" s="38">
        <f>IF(ROUND('PR-RAS'!D921,2)&gt;ROUND('PR-RAS'!D507,2),1,0)</f>
        <v>0</v>
      </c>
      <c r="H119" s="38">
        <f>IF(ROUND('PR-RAS'!E921,2)&gt;ROUND('PR-RAS'!E507,2),1,0)</f>
        <v>0</v>
      </c>
      <c r="I119" s="38"/>
      <c r="J119" s="38"/>
      <c r="K119" s="38"/>
      <c r="L119" s="38"/>
      <c r="M119" s="38"/>
      <c r="N119" s="38"/>
      <c r="O119" s="38"/>
      <c r="P119" s="38"/>
    </row>
    <row r="120" spans="1:16" ht="15" customHeight="1" x14ac:dyDescent="0.2">
      <c r="A120" s="92">
        <v>80</v>
      </c>
      <c r="B120" s="93" t="str">
        <f t="shared" si="11"/>
        <v>O.K.</v>
      </c>
      <c r="C120" s="79" t="s">
        <v>3415</v>
      </c>
      <c r="D120" s="82"/>
      <c r="E120" s="38">
        <f t="shared" si="9"/>
        <v>0</v>
      </c>
      <c r="F120" s="38">
        <f t="shared" si="10"/>
        <v>0</v>
      </c>
      <c r="G120" s="38">
        <f>IF(ROUND(SUM('PR-RAS'!D922:D923),2)&gt;ROUND('PR-RAS'!D508,2),1,0)</f>
        <v>0</v>
      </c>
      <c r="H120" s="38">
        <f>IF(ROUND(SUM('PR-RAS'!E922:E923),2)&gt;ROUND('PR-RAS'!E508,2),1,0)</f>
        <v>0</v>
      </c>
      <c r="I120" s="38"/>
      <c r="J120" s="38"/>
      <c r="K120" s="38"/>
      <c r="L120" s="38"/>
      <c r="M120" s="38"/>
      <c r="N120" s="38"/>
      <c r="O120" s="38"/>
      <c r="P120" s="38"/>
    </row>
    <row r="121" spans="1:16" ht="15" customHeight="1" x14ac:dyDescent="0.2">
      <c r="A121" s="92">
        <v>81</v>
      </c>
      <c r="B121" s="93" t="str">
        <f t="shared" si="11"/>
        <v>O.K.</v>
      </c>
      <c r="C121" s="79" t="s">
        <v>3416</v>
      </c>
      <c r="D121" s="82"/>
      <c r="E121" s="38">
        <f t="shared" si="9"/>
        <v>0</v>
      </c>
      <c r="F121" s="38">
        <f t="shared" si="10"/>
        <v>0</v>
      </c>
      <c r="G121" s="38">
        <f>IF(ROUND('PR-RAS'!D924,2)&gt;ROUND('PR-RAS'!D510,2),1,0)</f>
        <v>0</v>
      </c>
      <c r="H121" s="38">
        <f>IF(ROUND('PR-RAS'!E924,2)&gt;ROUND('PR-RAS'!E510,2),1,0)</f>
        <v>0</v>
      </c>
      <c r="I121" s="38"/>
      <c r="J121" s="38"/>
      <c r="K121" s="38"/>
      <c r="L121" s="38"/>
      <c r="M121" s="38"/>
      <c r="N121" s="38"/>
      <c r="O121" s="38"/>
      <c r="P121" s="38"/>
    </row>
    <row r="122" spans="1:16" ht="15" customHeight="1" x14ac:dyDescent="0.2">
      <c r="A122" s="92">
        <v>82</v>
      </c>
      <c r="B122" s="93" t="str">
        <f t="shared" si="11"/>
        <v>O.K.</v>
      </c>
      <c r="C122" s="79" t="s">
        <v>3417</v>
      </c>
      <c r="D122" s="82"/>
      <c r="E122" s="38">
        <f t="shared" si="9"/>
        <v>0</v>
      </c>
      <c r="F122" s="38">
        <f t="shared" si="10"/>
        <v>0</v>
      </c>
      <c r="G122" s="38">
        <f>IF(ROUND('PR-RAS'!D925,2)&gt;ROUND('PR-RAS'!D511,2),1,0)</f>
        <v>0</v>
      </c>
      <c r="H122" s="38">
        <f>IF(ROUND('PR-RAS'!E925,2)&gt;ROUND('PR-RAS'!E511,2),1,0)</f>
        <v>0</v>
      </c>
      <c r="I122" s="38"/>
      <c r="J122" s="38"/>
      <c r="K122" s="38"/>
      <c r="L122" s="38"/>
      <c r="M122" s="38"/>
      <c r="N122" s="38"/>
      <c r="O122" s="38"/>
      <c r="P122" s="38"/>
    </row>
    <row r="123" spans="1:16" ht="15" customHeight="1" x14ac:dyDescent="0.2">
      <c r="A123" s="92">
        <v>83</v>
      </c>
      <c r="B123" s="93" t="str">
        <f t="shared" si="11"/>
        <v>O.K.</v>
      </c>
      <c r="C123" s="79" t="s">
        <v>3418</v>
      </c>
      <c r="D123" s="82"/>
      <c r="E123" s="38">
        <f t="shared" si="9"/>
        <v>0</v>
      </c>
      <c r="F123" s="38">
        <f t="shared" si="10"/>
        <v>0</v>
      </c>
      <c r="G123" s="38">
        <f>IF(ROUND('PR-RAS'!D926,2)&gt;ROUND('PR-RAS'!D512,2),1,0)</f>
        <v>0</v>
      </c>
      <c r="H123" s="38">
        <f>IF(ROUND('PR-RAS'!E926,2)&gt;ROUND('PR-RAS'!E512,2),1,0)</f>
        <v>0</v>
      </c>
      <c r="I123" s="38"/>
      <c r="J123" s="38"/>
      <c r="K123" s="38"/>
      <c r="L123" s="38"/>
      <c r="M123" s="38"/>
      <c r="N123" s="38"/>
      <c r="O123" s="38"/>
      <c r="P123" s="38"/>
    </row>
    <row r="124" spans="1:16" ht="15" customHeight="1" x14ac:dyDescent="0.2">
      <c r="A124" s="92">
        <v>84</v>
      </c>
      <c r="B124" s="93" t="str">
        <f t="shared" si="11"/>
        <v>O.K.</v>
      </c>
      <c r="C124" s="79" t="s">
        <v>3419</v>
      </c>
      <c r="D124" s="82"/>
      <c r="E124" s="38">
        <f t="shared" si="9"/>
        <v>0</v>
      </c>
      <c r="F124" s="38">
        <f t="shared" si="10"/>
        <v>0</v>
      </c>
      <c r="G124" s="38">
        <f>IF(ABS('PR-RAS'!D515-'PR-RAS'!D927-'PR-RAS'!D928)&gt;0.001,1,0)</f>
        <v>0</v>
      </c>
      <c r="H124" s="38">
        <f>IF(ABS('PR-RAS'!E515-'PR-RAS'!E927-'PR-RAS'!E928)&gt;0.001,1,0)</f>
        <v>0</v>
      </c>
      <c r="I124" s="38"/>
      <c r="J124" s="38"/>
      <c r="K124" s="38"/>
      <c r="L124" s="38"/>
      <c r="M124" s="38"/>
      <c r="N124" s="38"/>
      <c r="O124" s="38"/>
      <c r="P124" s="38"/>
    </row>
    <row r="125" spans="1:16" ht="15" customHeight="1" x14ac:dyDescent="0.2">
      <c r="A125" s="92">
        <v>85</v>
      </c>
      <c r="B125" s="93" t="str">
        <f t="shared" si="11"/>
        <v>O.K.</v>
      </c>
      <c r="C125" s="79" t="s">
        <v>3420</v>
      </c>
      <c r="D125" s="82"/>
      <c r="E125" s="38">
        <f t="shared" si="9"/>
        <v>0</v>
      </c>
      <c r="F125" s="38">
        <f t="shared" si="10"/>
        <v>0</v>
      </c>
      <c r="G125" s="38">
        <f>IF(ABS('PR-RAS'!D516-'PR-RAS'!D929-'PR-RAS'!D930)&gt;0.001,1,0)</f>
        <v>0</v>
      </c>
      <c r="H125" s="38">
        <f>IF(ABS('PR-RAS'!E516-'PR-RAS'!E929-'PR-RAS'!E930)&gt;0.001,1,0)</f>
        <v>0</v>
      </c>
      <c r="I125" s="38"/>
      <c r="J125" s="38"/>
      <c r="K125" s="38"/>
      <c r="L125" s="38"/>
      <c r="M125" s="38"/>
      <c r="N125" s="38"/>
      <c r="O125" s="38"/>
      <c r="P125" s="38"/>
    </row>
    <row r="126" spans="1:16" ht="15" customHeight="1" x14ac:dyDescent="0.2">
      <c r="A126" s="92">
        <v>86</v>
      </c>
      <c r="B126" s="93" t="str">
        <f t="shared" si="11"/>
        <v>O.K.</v>
      </c>
      <c r="C126" s="79" t="s">
        <v>3421</v>
      </c>
      <c r="D126" s="82"/>
      <c r="E126" s="38">
        <f t="shared" si="9"/>
        <v>0</v>
      </c>
      <c r="F126" s="38">
        <f t="shared" si="10"/>
        <v>0</v>
      </c>
      <c r="G126" s="38">
        <f>IF(ABS('PR-RAS'!D517-'PR-RAS'!D931-'PR-RAS'!D932)&gt;0.001,1,0)</f>
        <v>0</v>
      </c>
      <c r="H126" s="38">
        <f>IF(ABS('PR-RAS'!E517-'PR-RAS'!E931-'PR-RAS'!E932)&gt;0.001,1,0)</f>
        <v>0</v>
      </c>
      <c r="I126" s="38"/>
      <c r="J126" s="38"/>
      <c r="K126" s="38"/>
      <c r="L126" s="38"/>
      <c r="M126" s="38"/>
      <c r="N126" s="38"/>
      <c r="O126" s="38"/>
      <c r="P126" s="38"/>
    </row>
    <row r="127" spans="1:16" ht="15" customHeight="1" x14ac:dyDescent="0.2">
      <c r="A127" s="92">
        <v>87</v>
      </c>
      <c r="B127" s="93" t="str">
        <f t="shared" si="11"/>
        <v>O.K.</v>
      </c>
      <c r="C127" s="79" t="s">
        <v>3422</v>
      </c>
      <c r="D127" s="82"/>
      <c r="E127" s="38">
        <f t="shared" si="9"/>
        <v>0</v>
      </c>
      <c r="F127" s="38">
        <f t="shared" si="10"/>
        <v>0</v>
      </c>
      <c r="G127" s="38">
        <f>IF(ABS('PR-RAS'!D518-'PR-RAS'!D933-'PR-RAS'!D934)&gt;0.001,1,0)</f>
        <v>0</v>
      </c>
      <c r="H127" s="38">
        <f>IF(ABS('PR-RAS'!E518-'PR-RAS'!E933-'PR-RAS'!E934)&gt;0.001,1,0)</f>
        <v>0</v>
      </c>
      <c r="I127" s="38"/>
      <c r="J127" s="38"/>
      <c r="K127" s="38"/>
      <c r="L127" s="38"/>
      <c r="M127" s="38"/>
      <c r="N127" s="38"/>
      <c r="O127" s="38"/>
      <c r="P127" s="38"/>
    </row>
    <row r="128" spans="1:16" ht="15" customHeight="1" x14ac:dyDescent="0.2">
      <c r="A128" s="92">
        <v>88</v>
      </c>
      <c r="B128" s="93" t="str">
        <f t="shared" si="11"/>
        <v>O.K.</v>
      </c>
      <c r="C128" s="79" t="s">
        <v>3423</v>
      </c>
      <c r="D128" s="82"/>
      <c r="E128" s="38">
        <f t="shared" si="9"/>
        <v>0</v>
      </c>
      <c r="F128" s="38">
        <f t="shared" si="10"/>
        <v>0</v>
      </c>
      <c r="G128" s="38">
        <f>IF(ABS('PR-RAS'!D519-'PR-RAS'!D935-'PR-RAS'!D936)&gt;0.001,1,0)</f>
        <v>0</v>
      </c>
      <c r="H128" s="38">
        <f>IF(ABS('PR-RAS'!E519-'PR-RAS'!E935-'PR-RAS'!E936)&gt;0.001,1,0)</f>
        <v>0</v>
      </c>
      <c r="I128" s="38"/>
      <c r="J128" s="38"/>
      <c r="K128" s="38"/>
      <c r="L128" s="38"/>
      <c r="M128" s="38"/>
      <c r="N128" s="38"/>
      <c r="O128" s="38"/>
      <c r="P128" s="38"/>
    </row>
    <row r="129" spans="1:16" ht="15" customHeight="1" x14ac:dyDescent="0.2">
      <c r="A129" s="92">
        <v>89</v>
      </c>
      <c r="B129" s="93" t="str">
        <f t="shared" si="11"/>
        <v>O.K.</v>
      </c>
      <c r="C129" s="79" t="s">
        <v>3424</v>
      </c>
      <c r="D129" s="82"/>
      <c r="E129" s="38">
        <f t="shared" si="9"/>
        <v>0</v>
      </c>
      <c r="F129" s="38">
        <f t="shared" si="10"/>
        <v>0</v>
      </c>
      <c r="G129" s="38">
        <f>IF(ABS('PR-RAS'!D520-'PR-RAS'!D937-'PR-RAS'!D938)&gt;0.001,1,0)</f>
        <v>0</v>
      </c>
      <c r="H129" s="38">
        <f>IF(ABS('PR-RAS'!E520-'PR-RAS'!E937-'PR-RAS'!E938)&gt;0.001,1,0)</f>
        <v>0</v>
      </c>
      <c r="I129" s="38"/>
      <c r="J129" s="38"/>
      <c r="K129" s="38"/>
      <c r="L129" s="38"/>
      <c r="M129" s="38"/>
      <c r="N129" s="38"/>
      <c r="O129" s="38"/>
      <c r="P129" s="38"/>
    </row>
    <row r="130" spans="1:16" ht="15" customHeight="1" x14ac:dyDescent="0.2">
      <c r="A130" s="92">
        <v>90</v>
      </c>
      <c r="B130" s="93" t="str">
        <f t="shared" si="11"/>
        <v>O.K.</v>
      </c>
      <c r="C130" s="79" t="s">
        <v>3425</v>
      </c>
      <c r="D130" s="82"/>
      <c r="E130" s="38">
        <f t="shared" si="9"/>
        <v>0</v>
      </c>
      <c r="F130" s="38">
        <f t="shared" si="10"/>
        <v>0</v>
      </c>
      <c r="G130" s="38">
        <f>IF(ABS('PR-RAS'!D521-'PR-RAS'!D939-'PR-RAS'!D940)&gt;0.001,1,0)</f>
        <v>0</v>
      </c>
      <c r="H130" s="38">
        <f>IF(ABS('PR-RAS'!E521-'PR-RAS'!E939-'PR-RAS'!E940)&gt;0.001,1,0)</f>
        <v>0</v>
      </c>
      <c r="I130" s="38"/>
      <c r="J130" s="38"/>
      <c r="K130" s="38"/>
      <c r="L130" s="38"/>
      <c r="M130" s="38"/>
      <c r="N130" s="38"/>
      <c r="O130" s="38"/>
      <c r="P130" s="38"/>
    </row>
    <row r="131" spans="1:16" ht="15" customHeight="1" x14ac:dyDescent="0.2">
      <c r="A131" s="92">
        <v>91</v>
      </c>
      <c r="B131" s="93" t="str">
        <f t="shared" si="11"/>
        <v>O.K.</v>
      </c>
      <c r="C131" s="79" t="s">
        <v>3426</v>
      </c>
      <c r="D131" s="82"/>
      <c r="E131" s="38">
        <f t="shared" si="9"/>
        <v>0</v>
      </c>
      <c r="F131" s="38">
        <f t="shared" si="10"/>
        <v>0</v>
      </c>
      <c r="G131" s="38">
        <f>IF(ROUND('PR-RAS'!D941,2)&gt;ROUND('PR-RAS'!D533,2),1,0)</f>
        <v>0</v>
      </c>
      <c r="H131" s="38">
        <f>IF(ROUND('PR-RAS'!E941,2)&gt;ROUND('PR-RAS'!E533,2),1,0)</f>
        <v>0</v>
      </c>
      <c r="I131" s="38"/>
      <c r="J131" s="38"/>
      <c r="K131" s="38"/>
      <c r="L131" s="38"/>
      <c r="M131" s="38"/>
      <c r="N131" s="38"/>
      <c r="O131" s="38"/>
      <c r="P131" s="38"/>
    </row>
    <row r="132" spans="1:16" ht="15" customHeight="1" x14ac:dyDescent="0.2">
      <c r="A132" s="92">
        <v>92</v>
      </c>
      <c r="B132" s="93" t="str">
        <f t="shared" si="11"/>
        <v>O.K.</v>
      </c>
      <c r="C132" s="79" t="s">
        <v>3427</v>
      </c>
      <c r="D132" s="82"/>
      <c r="E132" s="38">
        <f t="shared" si="9"/>
        <v>0</v>
      </c>
      <c r="F132" s="38">
        <f t="shared" si="10"/>
        <v>0</v>
      </c>
      <c r="G132" s="38">
        <f>IF(ROUND('PR-RAS'!D942,2)&gt;ROUND('PR-RAS'!D543,2),1,0)</f>
        <v>0</v>
      </c>
      <c r="H132" s="38">
        <f>IF(ROUND('PR-RAS'!E942,2)&gt;ROUND('PR-RAS'!E543,2),1,0)</f>
        <v>0</v>
      </c>
      <c r="I132" s="38"/>
      <c r="J132" s="38"/>
      <c r="K132" s="38"/>
      <c r="L132" s="38"/>
      <c r="M132" s="38"/>
      <c r="N132" s="38"/>
      <c r="O132" s="38"/>
      <c r="P132" s="38"/>
    </row>
    <row r="133" spans="1:16" ht="15" customHeight="1" x14ac:dyDescent="0.2">
      <c r="A133" s="92">
        <v>93</v>
      </c>
      <c r="B133" s="93" t="str">
        <f t="shared" si="11"/>
        <v>O.K.</v>
      </c>
      <c r="C133" s="79" t="s">
        <v>3428</v>
      </c>
      <c r="D133" s="82"/>
      <c r="E133" s="38">
        <f t="shared" si="9"/>
        <v>0</v>
      </c>
      <c r="F133" s="38">
        <f t="shared" si="10"/>
        <v>0</v>
      </c>
      <c r="G133" s="38">
        <f>IF(ROUND('PR-RAS'!D943,2)&gt;ROUND('PR-RAS'!D546,2),1,0)</f>
        <v>0</v>
      </c>
      <c r="H133" s="38">
        <f>IF(ROUND('PR-RAS'!E943,2)&gt;ROUND('PR-RAS'!E546,2),1,0)</f>
        <v>0</v>
      </c>
      <c r="I133" s="38"/>
      <c r="J133" s="38"/>
      <c r="K133" s="38"/>
      <c r="L133" s="38"/>
      <c r="M133" s="38"/>
      <c r="N133" s="38"/>
      <c r="O133" s="38"/>
      <c r="P133" s="38"/>
    </row>
    <row r="134" spans="1:16" ht="15" customHeight="1" x14ac:dyDescent="0.2">
      <c r="A134" s="92">
        <v>94</v>
      </c>
      <c r="B134" s="93" t="str">
        <f t="shared" si="11"/>
        <v>O.K.</v>
      </c>
      <c r="C134" s="79" t="s">
        <v>3429</v>
      </c>
      <c r="D134" s="82"/>
      <c r="E134" s="38">
        <f t="shared" si="9"/>
        <v>0</v>
      </c>
      <c r="F134" s="38">
        <f t="shared" si="10"/>
        <v>0</v>
      </c>
      <c r="G134" s="38">
        <f>IF(ROUND('PR-RAS'!D944,2)&gt;ROUND('PR-RAS'!D547,2),1,0)</f>
        <v>0</v>
      </c>
      <c r="H134" s="38">
        <f>IF(ROUND('PR-RAS'!E944,2)&gt;ROUND('PR-RAS'!E547,2),1,0)</f>
        <v>0</v>
      </c>
      <c r="I134" s="38"/>
      <c r="J134" s="38"/>
      <c r="K134" s="38"/>
      <c r="L134" s="38"/>
      <c r="M134" s="38"/>
      <c r="N134" s="38"/>
      <c r="O134" s="38"/>
      <c r="P134" s="38"/>
    </row>
    <row r="135" spans="1:16" ht="15" customHeight="1" x14ac:dyDescent="0.2">
      <c r="A135" s="92">
        <v>95</v>
      </c>
      <c r="B135" s="93" t="str">
        <f t="shared" si="11"/>
        <v>O.K.</v>
      </c>
      <c r="C135" s="79" t="s">
        <v>3430</v>
      </c>
      <c r="D135" s="82"/>
      <c r="E135" s="38">
        <f t="shared" si="9"/>
        <v>0</v>
      </c>
      <c r="F135" s="38">
        <f t="shared" si="10"/>
        <v>0</v>
      </c>
      <c r="G135" s="38">
        <f>IF(ROUND('PR-RAS'!D945,2)&gt;ROUND('PR-RAS'!D548,2),1,0)</f>
        <v>0</v>
      </c>
      <c r="H135" s="38">
        <f>IF(ROUND('PR-RAS'!E945,2)&gt;ROUND('PR-RAS'!E548,2),1,0)</f>
        <v>0</v>
      </c>
      <c r="I135" s="38"/>
      <c r="J135" s="38"/>
      <c r="K135" s="38"/>
      <c r="L135" s="38"/>
      <c r="M135" s="38"/>
      <c r="N135" s="38"/>
      <c r="O135" s="38"/>
      <c r="P135" s="38"/>
    </row>
    <row r="136" spans="1:16" ht="15" customHeight="1" x14ac:dyDescent="0.2">
      <c r="A136" s="92">
        <v>96</v>
      </c>
      <c r="B136" s="93" t="str">
        <f t="shared" si="11"/>
        <v>O.K.</v>
      </c>
      <c r="C136" s="79" t="s">
        <v>3431</v>
      </c>
      <c r="D136" s="82"/>
      <c r="E136" s="38">
        <f t="shared" si="9"/>
        <v>0</v>
      </c>
      <c r="F136" s="38">
        <f t="shared" si="10"/>
        <v>0</v>
      </c>
      <c r="G136" s="38">
        <f>IF(ABS('PR-RAS'!D549-SUM('PR-RAS'!D946:D947))&gt;0.001,1,0)</f>
        <v>0</v>
      </c>
      <c r="H136" s="38">
        <f>IF(ABS('PR-RAS'!E549-SUM('PR-RAS'!E946:E947))&gt;0.001,1,0)</f>
        <v>0</v>
      </c>
      <c r="I136" s="38"/>
      <c r="J136" s="38"/>
      <c r="K136" s="38"/>
      <c r="L136" s="38"/>
      <c r="M136" s="38"/>
      <c r="N136" s="38"/>
      <c r="O136" s="38"/>
      <c r="P136" s="38"/>
    </row>
    <row r="137" spans="1:16" ht="15" customHeight="1" x14ac:dyDescent="0.2">
      <c r="A137" s="92">
        <v>97</v>
      </c>
      <c r="B137" s="93" t="str">
        <f t="shared" si="11"/>
        <v>O.K.</v>
      </c>
      <c r="C137" s="79" t="s">
        <v>3432</v>
      </c>
      <c r="D137" s="82"/>
      <c r="E137" s="38">
        <f t="shared" si="9"/>
        <v>0</v>
      </c>
      <c r="F137" s="38">
        <f t="shared" si="10"/>
        <v>0</v>
      </c>
      <c r="G137" s="38">
        <f>IF(ROUND(SUM('PR-RAS'!D948:D948),2)&gt;ROUND('PR-RAS'!D551,2),1,0)</f>
        <v>0</v>
      </c>
      <c r="H137" s="38">
        <f>IF(ROUND(SUM('PR-RAS'!E948:E948),2)&gt;ROUND('PR-RAS'!E551,2),1,0)</f>
        <v>0</v>
      </c>
      <c r="I137" s="38"/>
      <c r="J137" s="38"/>
      <c r="K137" s="38"/>
      <c r="L137" s="38"/>
      <c r="M137" s="38"/>
      <c r="N137" s="38"/>
      <c r="O137" s="38"/>
      <c r="P137" s="38"/>
    </row>
    <row r="138" spans="1:16" ht="15" customHeight="1" x14ac:dyDescent="0.2">
      <c r="A138" s="92">
        <v>98</v>
      </c>
      <c r="B138" s="93" t="str">
        <f t="shared" si="11"/>
        <v>O.K.</v>
      </c>
      <c r="C138" s="79" t="s">
        <v>3433</v>
      </c>
      <c r="D138" s="82"/>
      <c r="E138" s="38">
        <f t="shared" si="9"/>
        <v>0</v>
      </c>
      <c r="F138" s="38">
        <f t="shared" si="10"/>
        <v>0</v>
      </c>
      <c r="G138" s="38">
        <f>IF(ROUND(SUM('PR-RAS'!D949:D949),2)&gt;ROUND('PR-RAS'!D552,2),1,0)</f>
        <v>0</v>
      </c>
      <c r="H138" s="38">
        <f>IF(ROUND(SUM('PR-RAS'!E949:E949),2)&gt;ROUND('PR-RAS'!E552,2),1,0)</f>
        <v>0</v>
      </c>
      <c r="I138" s="38"/>
      <c r="J138" s="38"/>
      <c r="K138" s="38"/>
      <c r="L138" s="38"/>
      <c r="M138" s="38"/>
      <c r="N138" s="38"/>
      <c r="O138" s="38"/>
      <c r="P138" s="38"/>
    </row>
    <row r="139" spans="1:16" ht="15" customHeight="1" x14ac:dyDescent="0.2">
      <c r="A139" s="92">
        <v>99</v>
      </c>
      <c r="B139" s="93" t="str">
        <f t="shared" si="11"/>
        <v>O.K.</v>
      </c>
      <c r="C139" s="79" t="s">
        <v>3434</v>
      </c>
      <c r="D139" s="82"/>
      <c r="E139" s="38">
        <f t="shared" si="9"/>
        <v>0</v>
      </c>
      <c r="F139" s="38">
        <f t="shared" si="10"/>
        <v>0</v>
      </c>
      <c r="G139" s="38">
        <f>IF(ROUND(SUM('PR-RAS'!D950:D950),2)&gt;ROUND('PR-RAS'!D553,2),1,0)</f>
        <v>0</v>
      </c>
      <c r="H139" s="38">
        <f>IF(ROUND(SUM('PR-RAS'!E950:E950),2)&gt;ROUND('PR-RAS'!E553,2),1,0)</f>
        <v>0</v>
      </c>
      <c r="I139" s="38"/>
      <c r="J139" s="38"/>
      <c r="K139" s="38"/>
      <c r="L139" s="38"/>
      <c r="M139" s="38"/>
      <c r="N139" s="38"/>
      <c r="O139" s="38"/>
      <c r="P139" s="38"/>
    </row>
    <row r="140" spans="1:16" ht="15" customHeight="1" x14ac:dyDescent="0.2">
      <c r="A140" s="92">
        <v>100</v>
      </c>
      <c r="B140" s="93" t="str">
        <f t="shared" si="11"/>
        <v>O.K.</v>
      </c>
      <c r="C140" s="79" t="s">
        <v>3435</v>
      </c>
      <c r="D140" s="82"/>
      <c r="E140" s="38">
        <f t="shared" si="9"/>
        <v>0</v>
      </c>
      <c r="F140" s="38">
        <f t="shared" si="10"/>
        <v>0</v>
      </c>
      <c r="G140" s="38">
        <f>IF(ABS('PR-RAS'!D558-SUM('PR-RAS'!D951:D952))&gt;0.001,1,0)</f>
        <v>0</v>
      </c>
      <c r="H140" s="38">
        <f>IF(ABS('PR-RAS'!E558-SUM('PR-RAS'!E951:E952))&gt;0.001,1,0)</f>
        <v>0</v>
      </c>
      <c r="I140" s="38"/>
      <c r="J140" s="38"/>
      <c r="K140" s="38"/>
      <c r="L140" s="38"/>
      <c r="M140" s="38"/>
      <c r="N140" s="38"/>
      <c r="O140" s="38"/>
      <c r="P140" s="38"/>
    </row>
    <row r="141" spans="1:16" ht="15" customHeight="1" x14ac:dyDescent="0.2">
      <c r="A141" s="92">
        <v>101</v>
      </c>
      <c r="B141" s="93" t="str">
        <f t="shared" si="11"/>
        <v>O.K.</v>
      </c>
      <c r="C141" s="79" t="s">
        <v>3436</v>
      </c>
      <c r="D141" s="82"/>
      <c r="E141" s="38">
        <f t="shared" si="9"/>
        <v>0</v>
      </c>
      <c r="F141" s="38">
        <f t="shared" si="10"/>
        <v>0</v>
      </c>
      <c r="G141" s="38">
        <f>IF(ABS('PR-RAS'!D559-SUM('PR-RAS'!D953:D954))&gt;0.001,1,0)</f>
        <v>0</v>
      </c>
      <c r="H141" s="38">
        <f>IF(ABS('PR-RAS'!E559-SUM('PR-RAS'!E953:E954))&gt;0.001,1,0)</f>
        <v>0</v>
      </c>
      <c r="I141" s="38"/>
      <c r="J141" s="38"/>
      <c r="K141" s="38"/>
      <c r="L141" s="38"/>
      <c r="M141" s="38"/>
      <c r="N141" s="38"/>
      <c r="O141" s="38"/>
      <c r="P141" s="38"/>
    </row>
    <row r="142" spans="1:16" ht="15" customHeight="1" x14ac:dyDescent="0.2">
      <c r="A142" s="92">
        <v>102</v>
      </c>
      <c r="B142" s="93" t="str">
        <f t="shared" si="11"/>
        <v>O.K.</v>
      </c>
      <c r="C142" s="79" t="s">
        <v>3437</v>
      </c>
      <c r="D142" s="82"/>
      <c r="E142" s="38">
        <f t="shared" si="9"/>
        <v>0</v>
      </c>
      <c r="F142" s="38">
        <f t="shared" si="10"/>
        <v>0</v>
      </c>
      <c r="G142" s="38">
        <f>IF(ABS('PR-RAS'!D563-SUM('PR-RAS'!D955:D956))&gt;0.001,1,0)</f>
        <v>0</v>
      </c>
      <c r="H142" s="38">
        <f>IF(ABS('PR-RAS'!E563-SUM('PR-RAS'!E955:E956))&gt;0.001,1,0)</f>
        <v>0</v>
      </c>
      <c r="I142" s="38"/>
      <c r="J142" s="38"/>
      <c r="K142" s="38"/>
      <c r="L142" s="38"/>
      <c r="M142" s="38"/>
      <c r="N142" s="38"/>
      <c r="O142" s="38"/>
      <c r="P142" s="38"/>
    </row>
    <row r="143" spans="1:16" ht="15" customHeight="1" x14ac:dyDescent="0.2">
      <c r="A143" s="92">
        <v>103</v>
      </c>
      <c r="B143" s="93" t="str">
        <f t="shared" si="11"/>
        <v>O.K.</v>
      </c>
      <c r="C143" s="79" t="s">
        <v>3438</v>
      </c>
      <c r="D143" s="82"/>
      <c r="E143" s="38">
        <f t="shared" si="9"/>
        <v>0</v>
      </c>
      <c r="F143" s="38">
        <f t="shared" si="10"/>
        <v>0</v>
      </c>
      <c r="G143" s="38">
        <f>IF(ABS('PR-RAS'!D564-SUM('PR-RAS'!D957:D958))&gt;0.001,1,0)</f>
        <v>0</v>
      </c>
      <c r="H143" s="38">
        <f>IF(ABS('PR-RAS'!E564-SUM('PR-RAS'!E957:E958))&gt;0.001,1,0)</f>
        <v>0</v>
      </c>
      <c r="I143" s="38"/>
      <c r="J143" s="38"/>
      <c r="K143" s="38"/>
      <c r="L143" s="38"/>
      <c r="M143" s="38"/>
      <c r="N143" s="38"/>
      <c r="O143" s="38"/>
      <c r="P143" s="38"/>
    </row>
    <row r="144" spans="1:16" ht="15" customHeight="1" x14ac:dyDescent="0.2">
      <c r="A144" s="92">
        <v>104</v>
      </c>
      <c r="B144" s="93" t="str">
        <f t="shared" si="11"/>
        <v>O.K.</v>
      </c>
      <c r="C144" s="79" t="s">
        <v>3439</v>
      </c>
      <c r="D144" s="82"/>
      <c r="E144" s="38">
        <f t="shared" si="9"/>
        <v>0</v>
      </c>
      <c r="F144" s="38">
        <f t="shared" si="10"/>
        <v>0</v>
      </c>
      <c r="G144" s="38">
        <f>IF(ABS('PR-RAS'!D565-SUM('PR-RAS'!D959:D960))&gt;0.001,1,0)</f>
        <v>0</v>
      </c>
      <c r="H144" s="38">
        <f>IF(ABS('PR-RAS'!E565-SUM('PR-RAS'!E959:E960))&gt;0.001,1,0)</f>
        <v>0</v>
      </c>
      <c r="I144" s="38"/>
      <c r="J144" s="38"/>
      <c r="K144" s="38"/>
      <c r="L144" s="38"/>
      <c r="M144" s="38"/>
      <c r="N144" s="38"/>
      <c r="O144" s="38"/>
      <c r="P144" s="38"/>
    </row>
    <row r="145" spans="1:16" ht="15" customHeight="1" x14ac:dyDescent="0.2">
      <c r="A145" s="92">
        <v>105</v>
      </c>
      <c r="B145" s="93" t="str">
        <f t="shared" si="11"/>
        <v>O.K.</v>
      </c>
      <c r="C145" s="79" t="s">
        <v>3440</v>
      </c>
      <c r="D145" s="82"/>
      <c r="E145" s="38">
        <f t="shared" si="9"/>
        <v>0</v>
      </c>
      <c r="F145" s="38">
        <f t="shared" si="10"/>
        <v>0</v>
      </c>
      <c r="G145" s="38">
        <f>IF(ABS('PR-RAS'!D566-SUM('PR-RAS'!D961:D962))&gt;0.001,1,0)</f>
        <v>0</v>
      </c>
      <c r="H145" s="38">
        <f>IF(ABS('PR-RAS'!E566-SUM('PR-RAS'!E961:E962))&gt;0.001,1,0)</f>
        <v>0</v>
      </c>
      <c r="I145" s="38"/>
      <c r="J145" s="38"/>
      <c r="K145" s="38"/>
      <c r="L145" s="38"/>
      <c r="M145" s="38"/>
      <c r="N145" s="38"/>
      <c r="O145" s="38"/>
      <c r="P145" s="38"/>
    </row>
    <row r="146" spans="1:16" ht="15" customHeight="1" x14ac:dyDescent="0.2">
      <c r="A146" s="92">
        <v>106</v>
      </c>
      <c r="B146" s="93" t="str">
        <f t="shared" si="11"/>
        <v>O.K.</v>
      </c>
      <c r="C146" s="79" t="s">
        <v>3441</v>
      </c>
      <c r="D146" s="82"/>
      <c r="E146" s="38">
        <f t="shared" si="9"/>
        <v>0</v>
      </c>
      <c r="F146" s="38">
        <f t="shared" si="10"/>
        <v>0</v>
      </c>
      <c r="G146" s="38">
        <f>IF(ABS('PR-RAS'!D567-SUM('PR-RAS'!D963:D964))&gt;0.001,1,0)</f>
        <v>0</v>
      </c>
      <c r="H146" s="38">
        <f>IF(ABS('PR-RAS'!E567-SUM('PR-RAS'!E963:E964))&gt;0.001,1,0)</f>
        <v>0</v>
      </c>
      <c r="I146" s="38"/>
      <c r="J146" s="38"/>
      <c r="K146" s="38"/>
      <c r="L146" s="38"/>
      <c r="M146" s="38"/>
      <c r="N146" s="38"/>
      <c r="O146" s="38"/>
      <c r="P146" s="38"/>
    </row>
    <row r="147" spans="1:16" ht="15" customHeight="1" x14ac:dyDescent="0.2">
      <c r="A147" s="92">
        <v>107</v>
      </c>
      <c r="B147" s="93" t="str">
        <f t="shared" si="11"/>
        <v>O.K.</v>
      </c>
      <c r="C147" s="79" t="s">
        <v>3442</v>
      </c>
      <c r="D147" s="82"/>
      <c r="E147" s="38">
        <f t="shared" si="9"/>
        <v>0</v>
      </c>
      <c r="F147" s="38">
        <f t="shared" si="10"/>
        <v>0</v>
      </c>
      <c r="G147" s="38">
        <f>IF(ABS('PR-RAS'!D568-SUM('PR-RAS'!D965:D966))&gt;0.001,1,0)</f>
        <v>0</v>
      </c>
      <c r="H147" s="38">
        <f>IF(ABS('PR-RAS'!E568-SUM('PR-RAS'!E965:E966))&gt;0.001,1,0)</f>
        <v>0</v>
      </c>
      <c r="I147" s="38"/>
      <c r="J147" s="38"/>
      <c r="K147" s="38"/>
      <c r="L147" s="38"/>
      <c r="M147" s="38"/>
      <c r="N147" s="38"/>
      <c r="O147" s="38"/>
      <c r="P147" s="38"/>
    </row>
    <row r="148" spans="1:16" ht="15" customHeight="1" x14ac:dyDescent="0.2">
      <c r="A148" s="92">
        <v>108</v>
      </c>
      <c r="B148" s="93" t="str">
        <f t="shared" si="11"/>
        <v>O.K.</v>
      </c>
      <c r="C148" s="79" t="s">
        <v>3443</v>
      </c>
      <c r="D148" s="82"/>
      <c r="E148" s="38">
        <f t="shared" si="9"/>
        <v>0</v>
      </c>
      <c r="F148" s="38">
        <f t="shared" si="10"/>
        <v>0</v>
      </c>
      <c r="G148" s="38">
        <f>IF(ABS('PR-RAS'!D569-SUM('PR-RAS'!D967:D968))&gt;0.001,1,0)</f>
        <v>0</v>
      </c>
      <c r="H148" s="38">
        <f>IF(ABS('PR-RAS'!E569-SUM('PR-RAS'!E967:E968))&gt;0.001,1,0)</f>
        <v>0</v>
      </c>
      <c r="I148" s="38"/>
      <c r="J148" s="38"/>
      <c r="K148" s="38"/>
      <c r="L148" s="38"/>
      <c r="M148" s="38"/>
      <c r="N148" s="38"/>
      <c r="O148" s="38"/>
      <c r="P148" s="38"/>
    </row>
    <row r="149" spans="1:16" ht="15" customHeight="1" x14ac:dyDescent="0.2">
      <c r="A149" s="92">
        <v>109</v>
      </c>
      <c r="B149" s="93" t="str">
        <f t="shared" si="11"/>
        <v>O.K.</v>
      </c>
      <c r="C149" s="79" t="s">
        <v>3444</v>
      </c>
      <c r="D149" s="82"/>
      <c r="E149" s="38">
        <f t="shared" si="9"/>
        <v>0</v>
      </c>
      <c r="F149" s="38">
        <f t="shared" si="10"/>
        <v>0</v>
      </c>
      <c r="G149" s="38">
        <f>IF(ROUND('PR-RAS'!D969,2)&gt;ROUND('PR-RAS'!D599,2),1,0)</f>
        <v>0</v>
      </c>
      <c r="H149" s="38">
        <f>IF(ROUND('PR-RAS'!E969,2)&gt;ROUND('PR-RAS'!E599,2),1,0)</f>
        <v>0</v>
      </c>
      <c r="I149" s="38"/>
      <c r="J149" s="38"/>
      <c r="K149" s="38"/>
      <c r="L149" s="38"/>
      <c r="M149" s="38"/>
      <c r="N149" s="38"/>
      <c r="O149" s="38"/>
      <c r="P149" s="38"/>
    </row>
    <row r="150" spans="1:16" ht="15" customHeight="1" x14ac:dyDescent="0.2">
      <c r="A150" s="92">
        <v>110</v>
      </c>
      <c r="B150" s="93" t="str">
        <f t="shared" si="11"/>
        <v>O.K.</v>
      </c>
      <c r="C150" s="79" t="s">
        <v>3445</v>
      </c>
      <c r="D150" s="82"/>
      <c r="E150" s="38">
        <f t="shared" si="9"/>
        <v>0</v>
      </c>
      <c r="F150" s="38">
        <f t="shared" si="10"/>
        <v>0</v>
      </c>
      <c r="G150" s="38">
        <f>IF(ROUND('PR-RAS'!D970,2)&gt;ROUND('PR-RAS'!D600,2),1,0)</f>
        <v>0</v>
      </c>
      <c r="H150" s="38">
        <f>IF(ROUND('PR-RAS'!E970,2)&gt;ROUND('PR-RAS'!E600,2),1,0)</f>
        <v>0</v>
      </c>
      <c r="I150" s="38"/>
      <c r="J150" s="38"/>
      <c r="K150" s="38"/>
      <c r="L150" s="38"/>
      <c r="M150" s="38"/>
      <c r="N150" s="38"/>
      <c r="O150" s="38"/>
      <c r="P150" s="38"/>
    </row>
    <row r="151" spans="1:16" ht="15" customHeight="1" x14ac:dyDescent="0.2">
      <c r="A151" s="92">
        <v>111</v>
      </c>
      <c r="B151" s="93" t="str">
        <f t="shared" si="11"/>
        <v>O.K.</v>
      </c>
      <c r="C151" s="79" t="s">
        <v>3446</v>
      </c>
      <c r="D151" s="82"/>
      <c r="E151" s="38">
        <f t="shared" si="9"/>
        <v>0</v>
      </c>
      <c r="F151" s="38">
        <f t="shared" si="10"/>
        <v>0</v>
      </c>
      <c r="G151" s="38">
        <f>IF(ROUND('PR-RAS'!D971,2)&gt;ROUND('PR-RAS'!D601,2),1,0)</f>
        <v>0</v>
      </c>
      <c r="H151" s="38">
        <f>IF(ROUND('PR-RAS'!E971,2)&gt;ROUND('PR-RAS'!E601,2),1,0)</f>
        <v>0</v>
      </c>
      <c r="I151" s="38"/>
      <c r="J151" s="38"/>
      <c r="K151" s="38"/>
      <c r="L151" s="38"/>
      <c r="M151" s="38"/>
      <c r="N151" s="38"/>
      <c r="O151" s="38"/>
      <c r="P151" s="38"/>
    </row>
    <row r="152" spans="1:16" ht="15" customHeight="1" x14ac:dyDescent="0.2">
      <c r="A152" s="92">
        <v>112</v>
      </c>
      <c r="B152" s="93" t="str">
        <f t="shared" si="11"/>
        <v>O.K.</v>
      </c>
      <c r="C152" s="79" t="s">
        <v>3447</v>
      </c>
      <c r="D152" s="82"/>
      <c r="E152" s="38">
        <f t="shared" si="9"/>
        <v>0</v>
      </c>
      <c r="F152" s="38">
        <f t="shared" si="10"/>
        <v>0</v>
      </c>
      <c r="G152" s="38">
        <f>IF(ROUND('PR-RAS'!D972,2)&gt;ROUND('PR-RAS'!D602,2),1,0)</f>
        <v>0</v>
      </c>
      <c r="H152" s="38">
        <f>IF(ROUND('PR-RAS'!E972,2)&gt;ROUND('PR-RAS'!E602,2),1,0)</f>
        <v>0</v>
      </c>
      <c r="I152" s="38"/>
      <c r="J152" s="38"/>
      <c r="K152" s="38"/>
      <c r="L152" s="38"/>
      <c r="M152" s="38"/>
      <c r="N152" s="38"/>
      <c r="O152" s="38"/>
      <c r="P152" s="38"/>
    </row>
    <row r="153" spans="1:16" ht="15" customHeight="1" x14ac:dyDescent="0.2">
      <c r="A153" s="92">
        <v>113</v>
      </c>
      <c r="B153" s="93" t="str">
        <f t="shared" si="11"/>
        <v>O.K.</v>
      </c>
      <c r="C153" s="79" t="s">
        <v>3448</v>
      </c>
      <c r="D153" s="82"/>
      <c r="E153" s="38">
        <f t="shared" si="9"/>
        <v>0</v>
      </c>
      <c r="F153" s="38">
        <f t="shared" si="10"/>
        <v>0</v>
      </c>
      <c r="G153" s="38">
        <f>IF(ROUND(SUM('PR-RAS'!D973:D975),2)&gt;ROUND('PR-RAS'!D604,2),1,0)</f>
        <v>0</v>
      </c>
      <c r="H153" s="38">
        <f>IF(ROUND(SUM('PR-RAS'!E973:E975),2)&gt;ROUND('PR-RAS'!E604,2),1,0)</f>
        <v>0</v>
      </c>
      <c r="I153" s="38"/>
      <c r="J153" s="38"/>
      <c r="K153" s="38"/>
      <c r="L153" s="38"/>
      <c r="M153" s="38"/>
      <c r="N153" s="38"/>
      <c r="O153" s="38"/>
      <c r="P153" s="38"/>
    </row>
    <row r="154" spans="1:16" ht="15" customHeight="1" x14ac:dyDescent="0.2">
      <c r="A154" s="92">
        <v>114</v>
      </c>
      <c r="B154" s="93" t="str">
        <f t="shared" si="11"/>
        <v>O.K.</v>
      </c>
      <c r="C154" s="79" t="s">
        <v>3449</v>
      </c>
      <c r="D154" s="82"/>
      <c r="E154" s="38">
        <f t="shared" si="9"/>
        <v>0</v>
      </c>
      <c r="F154" s="38">
        <f t="shared" si="10"/>
        <v>0</v>
      </c>
      <c r="G154" s="38">
        <f>IF(ROUND('PR-RAS'!D976,2)&gt;ROUND('PR-RAS'!D605,2),1,0)</f>
        <v>0</v>
      </c>
      <c r="H154" s="38">
        <f>IF(ROUND('PR-RAS'!E976,2)&gt;ROUND('PR-RAS'!E605,2),1,0)</f>
        <v>0</v>
      </c>
      <c r="I154" s="38"/>
      <c r="J154" s="38"/>
      <c r="K154" s="38"/>
      <c r="L154" s="38"/>
      <c r="M154" s="38"/>
      <c r="N154" s="38"/>
      <c r="O154" s="38"/>
      <c r="P154" s="38"/>
    </row>
    <row r="155" spans="1:16" ht="15" customHeight="1" x14ac:dyDescent="0.2">
      <c r="A155" s="92">
        <v>115</v>
      </c>
      <c r="B155" s="93" t="str">
        <f t="shared" si="11"/>
        <v>O.K.</v>
      </c>
      <c r="C155" s="79" t="s">
        <v>3450</v>
      </c>
      <c r="D155" s="82"/>
      <c r="E155" s="38">
        <f t="shared" si="9"/>
        <v>0</v>
      </c>
      <c r="F155" s="38">
        <f t="shared" si="10"/>
        <v>0</v>
      </c>
      <c r="G155" s="38">
        <f>IF(ROUND('PR-RAS'!D977+'PR-RAS'!D978,2)&gt;ROUND('PR-RAS'!D606,2),1,0)</f>
        <v>0</v>
      </c>
      <c r="H155" s="38">
        <f>IF(ROUND('PR-RAS'!E977+'PR-RAS'!E978,2)&gt;ROUND('PR-RAS'!E606,2),1,0)</f>
        <v>0</v>
      </c>
      <c r="I155" s="38"/>
      <c r="J155" s="38"/>
      <c r="K155" s="38"/>
      <c r="L155" s="38"/>
      <c r="M155" s="38"/>
      <c r="N155" s="38"/>
      <c r="O155" s="38"/>
      <c r="P155" s="38"/>
    </row>
    <row r="156" spans="1:16" ht="15" customHeight="1" x14ac:dyDescent="0.2">
      <c r="A156" s="92">
        <v>116</v>
      </c>
      <c r="B156" s="93" t="str">
        <f t="shared" si="11"/>
        <v>O.K.</v>
      </c>
      <c r="C156" s="79" t="s">
        <v>3451</v>
      </c>
      <c r="D156" s="82"/>
      <c r="E156" s="38">
        <f t="shared" si="9"/>
        <v>0</v>
      </c>
      <c r="F156" s="38">
        <f t="shared" si="10"/>
        <v>0</v>
      </c>
      <c r="G156" s="38">
        <f>IF(ROUND('PR-RAS'!D979,2)&gt;ROUND('PR-RAS'!D607,2),1,0)</f>
        <v>0</v>
      </c>
      <c r="H156" s="38">
        <f>IF(ROUND('PR-RAS'!E979,2)&gt;ROUND('PR-RAS'!E607,2),1,0)</f>
        <v>0</v>
      </c>
      <c r="I156" s="38"/>
      <c r="J156" s="38"/>
      <c r="K156" s="38"/>
      <c r="L156" s="38"/>
      <c r="M156" s="38"/>
      <c r="N156" s="38"/>
      <c r="O156" s="38"/>
      <c r="P156" s="38"/>
    </row>
    <row r="157" spans="1:16" ht="15" customHeight="1" x14ac:dyDescent="0.2">
      <c r="A157" s="92">
        <v>117</v>
      </c>
      <c r="B157" s="93" t="str">
        <f t="shared" si="11"/>
        <v>O.K.</v>
      </c>
      <c r="C157" s="79" t="s">
        <v>3452</v>
      </c>
      <c r="D157" s="82"/>
      <c r="E157" s="38">
        <f t="shared" si="9"/>
        <v>0</v>
      </c>
      <c r="F157" s="38">
        <f t="shared" si="10"/>
        <v>0</v>
      </c>
      <c r="G157" s="38">
        <f>IF(ROUND(SUM('PR-RAS'!D980:D982),2)&gt;ROUND('PR-RAS'!D610,2),1,0)</f>
        <v>0</v>
      </c>
      <c r="H157" s="38">
        <f>IF(ROUND(SUM('PR-RAS'!E980:E982),2)&gt;ROUND('PR-RAS'!E610,2),1,0)</f>
        <v>0</v>
      </c>
      <c r="I157" s="38"/>
      <c r="J157" s="38"/>
      <c r="K157" s="38"/>
      <c r="L157" s="38"/>
      <c r="M157" s="38"/>
      <c r="N157" s="38"/>
      <c r="O157" s="38"/>
      <c r="P157" s="38"/>
    </row>
    <row r="158" spans="1:16" ht="15" customHeight="1" x14ac:dyDescent="0.2">
      <c r="A158" s="92">
        <v>118</v>
      </c>
      <c r="B158" s="93" t="str">
        <f t="shared" si="11"/>
        <v>O.K.</v>
      </c>
      <c r="C158" s="79" t="s">
        <v>3453</v>
      </c>
      <c r="D158" s="82"/>
      <c r="E158" s="38">
        <f t="shared" si="9"/>
        <v>0</v>
      </c>
      <c r="F158" s="38">
        <f t="shared" si="10"/>
        <v>0</v>
      </c>
      <c r="G158" s="38">
        <f>IF(ROUND('PR-RAS'!D983,2)&gt;ROUND('PR-RAS'!D611,2),1,0)</f>
        <v>0</v>
      </c>
      <c r="H158" s="38">
        <f>IF(ROUND('PR-RAS'!E983,2)&gt;ROUND('PR-RAS'!E611,2),1,0)</f>
        <v>0</v>
      </c>
      <c r="I158" s="38"/>
      <c r="J158" s="38"/>
      <c r="K158" s="38"/>
      <c r="L158" s="38"/>
      <c r="M158" s="38"/>
      <c r="N158" s="38"/>
      <c r="O158" s="38"/>
      <c r="P158" s="38"/>
    </row>
    <row r="159" spans="1:16" ht="15" customHeight="1" x14ac:dyDescent="0.2">
      <c r="A159" s="92">
        <v>119</v>
      </c>
      <c r="B159" s="93" t="str">
        <f t="shared" si="11"/>
        <v>O.K.</v>
      </c>
      <c r="C159" s="79" t="s">
        <v>3454</v>
      </c>
      <c r="D159" s="82"/>
      <c r="E159" s="38">
        <f t="shared" si="9"/>
        <v>0</v>
      </c>
      <c r="F159" s="38">
        <f t="shared" si="10"/>
        <v>0</v>
      </c>
      <c r="G159" s="38">
        <f>IF(ROUND(SUM('PR-RAS'!D984:D985),2)&gt;ROUND('PR-RAS'!D612,2),1,0)</f>
        <v>0</v>
      </c>
      <c r="H159" s="38">
        <f>IF(ROUND(SUM('PR-RAS'!E984:E985),2)&gt;ROUND('PR-RAS'!E612,2),1,0)</f>
        <v>0</v>
      </c>
      <c r="I159" s="38"/>
      <c r="J159" s="38"/>
      <c r="K159" s="38"/>
      <c r="L159" s="38"/>
      <c r="M159" s="38"/>
      <c r="N159" s="38"/>
      <c r="O159" s="38"/>
      <c r="P159" s="38"/>
    </row>
    <row r="160" spans="1:16" ht="15" customHeight="1" x14ac:dyDescent="0.2">
      <c r="A160" s="92">
        <v>120</v>
      </c>
      <c r="B160" s="93" t="str">
        <f t="shared" si="11"/>
        <v>O.K.</v>
      </c>
      <c r="C160" s="79" t="s">
        <v>3455</v>
      </c>
      <c r="D160" s="82"/>
      <c r="E160" s="38">
        <f t="shared" si="9"/>
        <v>0</v>
      </c>
      <c r="F160" s="38">
        <f t="shared" si="10"/>
        <v>0</v>
      </c>
      <c r="G160" s="38">
        <f>IF(ROUND(SUM('PR-RAS'!D986:D988),2)&gt;ROUND('PR-RAS'!D613,2),1,0)</f>
        <v>0</v>
      </c>
      <c r="H160" s="38">
        <f>IF(ROUND(SUM('PR-RAS'!E986:E988),2)&gt;ROUND('PR-RAS'!E613,2),1,0)</f>
        <v>0</v>
      </c>
      <c r="I160" s="38"/>
      <c r="J160" s="38"/>
      <c r="K160" s="38"/>
      <c r="L160" s="38"/>
      <c r="M160" s="38"/>
      <c r="N160" s="38"/>
      <c r="O160" s="38"/>
      <c r="P160" s="38"/>
    </row>
    <row r="161" spans="1:18" ht="15" customHeight="1" x14ac:dyDescent="0.2">
      <c r="A161" s="92">
        <v>121</v>
      </c>
      <c r="B161" s="93" t="str">
        <f t="shared" si="11"/>
        <v>O.K.</v>
      </c>
      <c r="C161" s="79" t="s">
        <v>3456</v>
      </c>
      <c r="D161" s="82"/>
      <c r="E161" s="38">
        <f t="shared" si="9"/>
        <v>0</v>
      </c>
      <c r="F161" s="38">
        <f t="shared" si="10"/>
        <v>0</v>
      </c>
      <c r="G161" s="38">
        <f>IF(ROUND('PR-RAS'!D989,2)&gt;ROUND('PR-RAS'!D614,2),1,0)</f>
        <v>0</v>
      </c>
      <c r="H161" s="38">
        <f>IF(ROUND('PR-RAS'!E989,2)&gt;ROUND('PR-RAS'!E614,2),1,0)</f>
        <v>0</v>
      </c>
      <c r="I161" s="38"/>
      <c r="J161" s="38"/>
      <c r="K161" s="38"/>
      <c r="L161" s="38"/>
      <c r="M161" s="38"/>
      <c r="N161" s="38"/>
      <c r="O161" s="38"/>
      <c r="P161" s="38"/>
    </row>
    <row r="162" spans="1:18" ht="15" customHeight="1" x14ac:dyDescent="0.2">
      <c r="A162" s="92">
        <v>122</v>
      </c>
      <c r="B162" s="93" t="str">
        <f t="shared" si="11"/>
        <v>O.K.</v>
      </c>
      <c r="C162" s="79" t="s">
        <v>3457</v>
      </c>
      <c r="D162" s="82"/>
      <c r="E162" s="38">
        <f t="shared" ref="E162:E227" si="12">MAX(G162:K162)</f>
        <v>0</v>
      </c>
      <c r="F162" s="38">
        <f t="shared" si="10"/>
        <v>0</v>
      </c>
      <c r="G162" s="38">
        <f>IF(ROUND(SUM('PR-RAS'!D990:D991),2)&gt;ROUND('PR-RAS'!D615,2),1,0)</f>
        <v>0</v>
      </c>
      <c r="H162" s="38">
        <f>IF(ROUND(SUM('PR-RAS'!E990:E991),2)&gt;ROUND('PR-RAS'!E615,2),1,0)</f>
        <v>0</v>
      </c>
      <c r="I162" s="38"/>
      <c r="J162" s="38"/>
      <c r="K162" s="38"/>
      <c r="L162" s="38"/>
      <c r="M162" s="38"/>
      <c r="N162" s="38"/>
      <c r="O162" s="38"/>
      <c r="P162" s="38"/>
    </row>
    <row r="163" spans="1:18" ht="15" customHeight="1" x14ac:dyDescent="0.2">
      <c r="A163" s="92">
        <v>123</v>
      </c>
      <c r="B163" s="93" t="str">
        <f t="shared" si="11"/>
        <v>O.K.</v>
      </c>
      <c r="C163" s="79" t="s">
        <v>3458</v>
      </c>
      <c r="D163" s="82"/>
      <c r="E163" s="38">
        <f t="shared" si="12"/>
        <v>0</v>
      </c>
      <c r="F163" s="38">
        <f t="shared" ref="F163:F228" si="13">MAX(L163:O163)</f>
        <v>0</v>
      </c>
      <c r="G163" s="38">
        <f>IF(ROUND('PR-RAS'!D992,2)&gt;ROUND('PR-RAS'!D617,2),1,0)</f>
        <v>0</v>
      </c>
      <c r="H163" s="38">
        <f>IF(ROUND('PR-RAS'!E992,2)&gt;ROUND('PR-RAS'!E617,2),1,0)</f>
        <v>0</v>
      </c>
      <c r="I163" s="38"/>
      <c r="J163" s="38"/>
      <c r="K163" s="38"/>
      <c r="L163" s="38"/>
      <c r="M163" s="38"/>
      <c r="N163" s="38"/>
      <c r="O163" s="38"/>
      <c r="P163" s="38"/>
    </row>
    <row r="164" spans="1:18" ht="15" customHeight="1" x14ac:dyDescent="0.2">
      <c r="A164" s="92">
        <v>124</v>
      </c>
      <c r="B164" s="93" t="str">
        <f t="shared" si="11"/>
        <v>O.K.</v>
      </c>
      <c r="C164" s="78" t="s">
        <v>3459</v>
      </c>
      <c r="D164" s="82"/>
      <c r="E164" s="38">
        <f t="shared" si="12"/>
        <v>0</v>
      </c>
      <c r="F164" s="38">
        <f t="shared" si="13"/>
        <v>0</v>
      </c>
      <c r="G164" s="38">
        <f>IF(ROUND('PR-RAS'!D993,2)&gt;ROUND('PR-RAS'!D618,2),1,0)</f>
        <v>0</v>
      </c>
      <c r="H164" s="38">
        <f>IF(ROUND('PR-RAS'!E993,2)&gt;ROUND('PR-RAS'!E618,2),1,0)</f>
        <v>0</v>
      </c>
      <c r="I164" s="38"/>
      <c r="J164" s="38"/>
      <c r="K164" s="38"/>
      <c r="L164" s="38"/>
      <c r="M164" s="38"/>
      <c r="N164" s="38"/>
      <c r="O164" s="38"/>
      <c r="P164" s="38"/>
    </row>
    <row r="165" spans="1:18" ht="15" customHeight="1" x14ac:dyDescent="0.2">
      <c r="A165" s="92">
        <v>125</v>
      </c>
      <c r="B165" s="93" t="str">
        <f t="shared" si="11"/>
        <v>O.K.</v>
      </c>
      <c r="C165" s="79" t="s">
        <v>3460</v>
      </c>
      <c r="D165" s="82"/>
      <c r="E165" s="38">
        <f t="shared" si="12"/>
        <v>0</v>
      </c>
      <c r="F165" s="38">
        <f t="shared" si="13"/>
        <v>0</v>
      </c>
      <c r="G165" s="38">
        <f>IF(ROUND('PR-RAS'!D994,2)&gt;ROUND('PR-RAS'!D619,2),1,0)</f>
        <v>0</v>
      </c>
      <c r="H165" s="38">
        <f>IF(ROUND('PR-RAS'!E994,2)&gt;ROUND('PR-RAS'!E619,2),1,0)</f>
        <v>0</v>
      </c>
      <c r="I165" s="99"/>
      <c r="J165" s="99"/>
      <c r="K165" s="38"/>
      <c r="L165" s="38"/>
      <c r="M165" s="38"/>
      <c r="N165" s="38"/>
      <c r="O165" s="38"/>
      <c r="P165" s="38"/>
    </row>
    <row r="166" spans="1:18" ht="15" customHeight="1" x14ac:dyDescent="0.2">
      <c r="A166" s="92">
        <v>126</v>
      </c>
      <c r="B166" s="93" t="str">
        <f t="shared" si="11"/>
        <v>O.K.</v>
      </c>
      <c r="C166" s="79" t="s">
        <v>3461</v>
      </c>
      <c r="D166" s="82"/>
      <c r="E166" s="38">
        <f t="shared" si="12"/>
        <v>0</v>
      </c>
      <c r="F166" s="38">
        <f t="shared" si="13"/>
        <v>0</v>
      </c>
      <c r="G166" s="38">
        <f>IF(ABS('PR-RAS'!D622-SUM('PR-RAS'!D995:D996))&gt;0.001,1,0)</f>
        <v>0</v>
      </c>
      <c r="H166" s="38">
        <f>IF(ABS('PR-RAS'!E622-SUM('PR-RAS'!E995:E996))&gt;0.001,1,0)</f>
        <v>0</v>
      </c>
      <c r="I166" s="99"/>
      <c r="J166" s="99"/>
      <c r="K166" s="38"/>
      <c r="L166" s="38"/>
      <c r="M166" s="38"/>
      <c r="N166" s="38"/>
      <c r="O166" s="38"/>
      <c r="P166" s="38"/>
    </row>
    <row r="167" spans="1:18" ht="15" customHeight="1" x14ac:dyDescent="0.2">
      <c r="A167" s="92">
        <v>127</v>
      </c>
      <c r="B167" s="93" t="str">
        <f t="shared" si="11"/>
        <v>O.K.</v>
      </c>
      <c r="C167" s="79" t="s">
        <v>3462</v>
      </c>
      <c r="D167" s="82"/>
      <c r="E167" s="38">
        <f t="shared" si="12"/>
        <v>0</v>
      </c>
      <c r="F167" s="38">
        <f t="shared" si="13"/>
        <v>0</v>
      </c>
      <c r="G167" s="38">
        <f>IF(ABS('PR-RAS'!D623-SUM('PR-RAS'!D997:D998))&gt;0.001,1,0)</f>
        <v>0</v>
      </c>
      <c r="H167" s="38">
        <f>IF(ABS('PR-RAS'!E623-SUM('PR-RAS'!E997:E998))&gt;0.001,1,0)</f>
        <v>0</v>
      </c>
      <c r="I167" s="38"/>
      <c r="J167" s="38"/>
      <c r="K167" s="38"/>
      <c r="L167" s="38"/>
      <c r="M167" s="38"/>
      <c r="N167" s="38"/>
      <c r="O167" s="38"/>
      <c r="P167" s="38"/>
    </row>
    <row r="168" spans="1:18" ht="15" customHeight="1" x14ac:dyDescent="0.2">
      <c r="A168" s="92">
        <v>128</v>
      </c>
      <c r="B168" s="93" t="str">
        <f t="shared" si="11"/>
        <v>O.K.</v>
      </c>
      <c r="C168" s="79" t="s">
        <v>3463</v>
      </c>
      <c r="D168" s="82"/>
      <c r="E168" s="38">
        <f t="shared" si="12"/>
        <v>0</v>
      </c>
      <c r="F168" s="38">
        <f t="shared" si="13"/>
        <v>0</v>
      </c>
      <c r="G168" s="38">
        <f>IF(ABS('PR-RAS'!D624-SUM('PR-RAS'!D999:D1000))&gt;0.001,1,0)</f>
        <v>0</v>
      </c>
      <c r="H168" s="38">
        <f>IF(ABS('PR-RAS'!E624-SUM('PR-RAS'!E999:E1000))&gt;0.001,1,0)</f>
        <v>0</v>
      </c>
      <c r="I168" s="99"/>
      <c r="J168" s="99"/>
      <c r="K168" s="38"/>
      <c r="L168" s="38"/>
      <c r="M168" s="38"/>
      <c r="N168" s="38"/>
      <c r="O168" s="38"/>
      <c r="P168" s="38"/>
    </row>
    <row r="169" spans="1:18" ht="15" customHeight="1" x14ac:dyDescent="0.2">
      <c r="A169" s="92">
        <v>129</v>
      </c>
      <c r="B169" s="93" t="str">
        <f t="shared" si="11"/>
        <v>O.K.</v>
      </c>
      <c r="C169" s="79" t="s">
        <v>3464</v>
      </c>
      <c r="D169" s="82"/>
      <c r="E169" s="38">
        <f t="shared" si="12"/>
        <v>0</v>
      </c>
      <c r="F169" s="38">
        <f t="shared" si="13"/>
        <v>0</v>
      </c>
      <c r="G169" s="38">
        <f>IF(ABS('PR-RAS'!D625-SUM('PR-RAS'!D1001:D1002))&gt;0.001,1,0)</f>
        <v>0</v>
      </c>
      <c r="H169" s="38">
        <f>IF(ABS('PR-RAS'!E625-SUM('PR-RAS'!E1001:E1002))&gt;0.001,1,0)</f>
        <v>0</v>
      </c>
      <c r="I169" s="99"/>
      <c r="J169" s="99"/>
      <c r="K169" s="38"/>
      <c r="L169" s="38"/>
      <c r="M169" s="38"/>
      <c r="N169" s="38"/>
      <c r="O169" s="38"/>
      <c r="P169" s="38"/>
    </row>
    <row r="170" spans="1:18" ht="15" customHeight="1" x14ac:dyDescent="0.2">
      <c r="A170" s="92">
        <v>130</v>
      </c>
      <c r="B170" s="93" t="str">
        <f t="shared" si="11"/>
        <v>O.K.</v>
      </c>
      <c r="C170" s="79" t="s">
        <v>3465</v>
      </c>
      <c r="D170" s="82"/>
      <c r="E170" s="38">
        <f t="shared" si="12"/>
        <v>0</v>
      </c>
      <c r="F170" s="38">
        <f t="shared" si="13"/>
        <v>0</v>
      </c>
      <c r="G170" s="38">
        <f>IF(ABS('PR-RAS'!D626-SUM('PR-RAS'!D1003:D1004))&gt;0.001,1,0)</f>
        <v>0</v>
      </c>
      <c r="H170" s="38">
        <f>IF(ABS('PR-RAS'!E626-SUM('PR-RAS'!E1003:E1004))&gt;0.001,1,0)</f>
        <v>0</v>
      </c>
      <c r="I170" s="38"/>
      <c r="J170" s="38"/>
      <c r="K170" s="38"/>
      <c r="L170" s="38"/>
      <c r="M170" s="38"/>
      <c r="N170" s="38"/>
      <c r="O170" s="38"/>
      <c r="P170" s="38"/>
    </row>
    <row r="171" spans="1:18" ht="15" customHeight="1" x14ac:dyDescent="0.2">
      <c r="A171" s="92">
        <v>131</v>
      </c>
      <c r="B171" s="93" t="str">
        <f t="shared" si="11"/>
        <v>O.K.</v>
      </c>
      <c r="C171" s="79" t="s">
        <v>3466</v>
      </c>
      <c r="D171" s="82"/>
      <c r="E171" s="38">
        <f t="shared" si="12"/>
        <v>0</v>
      </c>
      <c r="F171" s="38">
        <f t="shared" si="13"/>
        <v>0</v>
      </c>
      <c r="G171" s="38">
        <f>IF(ABS('PR-RAS'!D627-SUM('PR-RAS'!D1005:D1006))&gt;0.001,1,0)</f>
        <v>0</v>
      </c>
      <c r="H171" s="38">
        <f>IF(ABS('PR-RAS'!E627-SUM('PR-RAS'!E1005:E1006))&gt;0.001,1,0)</f>
        <v>0</v>
      </c>
      <c r="I171" s="99"/>
      <c r="J171" s="99"/>
      <c r="K171" s="38"/>
      <c r="L171" s="38"/>
      <c r="M171" s="38"/>
      <c r="N171" s="38"/>
      <c r="O171" s="38"/>
      <c r="P171" s="38"/>
    </row>
    <row r="172" spans="1:18" ht="15" customHeight="1" x14ac:dyDescent="0.2">
      <c r="A172" s="92">
        <v>132</v>
      </c>
      <c r="B172" s="93" t="str">
        <f t="shared" si="11"/>
        <v>O.K.</v>
      </c>
      <c r="C172" s="79" t="s">
        <v>3467</v>
      </c>
      <c r="D172" s="82"/>
      <c r="E172" s="38">
        <f t="shared" si="12"/>
        <v>0</v>
      </c>
      <c r="F172" s="38">
        <f t="shared" si="13"/>
        <v>0</v>
      </c>
      <c r="G172" s="38">
        <f>IF(ABS('PR-RAS'!D628-SUM('PR-RAS'!D1007:D1008))&gt;0.001,1,0)</f>
        <v>0</v>
      </c>
      <c r="H172" s="38">
        <f>IF(ABS('PR-RAS'!E628-SUM('PR-RAS'!E1007:E1008))&gt;0.001,1,0)</f>
        <v>0</v>
      </c>
      <c r="I172" s="99"/>
      <c r="J172" s="99"/>
      <c r="K172" s="38"/>
      <c r="L172" s="38"/>
      <c r="M172" s="38"/>
      <c r="N172" s="38"/>
      <c r="O172" s="38"/>
      <c r="P172" s="38"/>
    </row>
    <row r="173" spans="1:18" ht="15" customHeight="1" x14ac:dyDescent="0.2">
      <c r="A173" s="92">
        <v>133</v>
      </c>
      <c r="B173" s="93" t="str">
        <f t="shared" si="11"/>
        <v>O.K.</v>
      </c>
      <c r="C173" s="79" t="s">
        <v>3468</v>
      </c>
      <c r="D173" s="82"/>
      <c r="E173" s="38">
        <f t="shared" si="12"/>
        <v>0</v>
      </c>
      <c r="F173" s="38">
        <f t="shared" si="13"/>
        <v>0</v>
      </c>
      <c r="G173" s="38">
        <f>IF(ROUND('PR-RAS'!D1009,2)&gt;ROUND('PR-RAS'!D637,2),1,0)</f>
        <v>0</v>
      </c>
      <c r="H173" s="38">
        <f>IF(ROUND('PR-RAS'!E1009,2)&gt;ROUND('PR-RAS'!E637,2),1,0)</f>
        <v>0</v>
      </c>
      <c r="I173" s="38"/>
      <c r="J173" s="38"/>
      <c r="K173" s="38"/>
      <c r="L173" s="38"/>
      <c r="M173" s="38"/>
      <c r="N173" s="38"/>
      <c r="O173" s="38"/>
      <c r="P173" s="38"/>
    </row>
    <row r="174" spans="1:18" ht="30" customHeight="1" x14ac:dyDescent="0.2">
      <c r="A174" s="92">
        <v>135</v>
      </c>
      <c r="B174" s="93" t="e">
        <f t="shared" si="11"/>
        <v>#REF!</v>
      </c>
      <c r="C174" s="78" t="s">
        <v>3469</v>
      </c>
      <c r="D174" s="82"/>
      <c r="E174" s="38" t="e">
        <f t="shared" si="12"/>
        <v>#REF!</v>
      </c>
      <c r="F174" s="38">
        <f t="shared" si="13"/>
        <v>0</v>
      </c>
      <c r="G174" s="38" t="e">
        <f>IF(AND(I3=11,OR(MAX('PR-RAS'!D8:E15)&gt;0,MIN('PR-RAS'!D8:E15)&lt;0)),1,0)</f>
        <v>#REF!</v>
      </c>
      <c r="H174" s="38"/>
      <c r="I174" s="38"/>
      <c r="J174" s="38"/>
      <c r="K174" s="38"/>
      <c r="L174" s="38"/>
      <c r="M174" s="38"/>
      <c r="N174" s="38"/>
      <c r="O174" s="38"/>
      <c r="P174" s="38"/>
    </row>
    <row r="175" spans="1:18" ht="30.75" customHeight="1" x14ac:dyDescent="0.2">
      <c r="A175" s="92">
        <v>136</v>
      </c>
      <c r="B175" s="93" t="e">
        <f t="shared" si="11"/>
        <v>#REF!</v>
      </c>
      <c r="C175" s="78" t="s">
        <v>3470</v>
      </c>
      <c r="D175" s="82"/>
      <c r="E175" s="38" t="e">
        <f t="shared" si="12"/>
        <v>#REF!</v>
      </c>
      <c r="F175" s="38">
        <f t="shared" si="13"/>
        <v>0</v>
      </c>
      <c r="G175" s="38" t="e">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#REF!</v>
      </c>
      <c r="H175" s="38"/>
      <c r="I175" s="38"/>
      <c r="J175" s="38"/>
      <c r="K175" s="38"/>
      <c r="L175" s="38"/>
      <c r="M175" s="38"/>
      <c r="N175" s="38"/>
      <c r="O175" s="38"/>
      <c r="P175" s="38"/>
    </row>
    <row r="176" spans="1:18" ht="30" customHeight="1" x14ac:dyDescent="0.2">
      <c r="A176" s="92">
        <v>137</v>
      </c>
      <c r="B176" s="93" t="e">
        <f t="shared" si="11"/>
        <v>#REF!</v>
      </c>
      <c r="C176" s="78" t="s">
        <v>3471</v>
      </c>
      <c r="D176" s="82"/>
      <c r="E176" s="38" t="e">
        <f t="shared" si="12"/>
        <v>#REF!</v>
      </c>
      <c r="F176" s="38">
        <f t="shared" si="13"/>
        <v>0</v>
      </c>
      <c r="G176" s="38" t="e">
        <f>IF(AND(I3=11,MAX('PR-RAS'!D16:E28,'PR-RAS'!D30:E35,'PR-RAS'!D36:E38,'PR-RAS'!D39:E42,'PR-RAS'!D44:E48,'PR-RAS'!D64:E67,'PR-RAS'!D142:E142,'PR-RAS'!D245:E245,'PR-RAS'!D250:E253,'PR-RAS'!D264:E264)&gt;0),1,0)</f>
        <v>#REF!</v>
      </c>
      <c r="H176" s="38"/>
      <c r="I176" s="100"/>
      <c r="J176" s="38"/>
      <c r="K176" s="38"/>
      <c r="L176" s="38"/>
      <c r="M176" s="38"/>
      <c r="N176" s="38"/>
      <c r="O176" s="38"/>
      <c r="P176" s="38"/>
      <c r="R176" s="258"/>
    </row>
    <row r="177" spans="1:18" ht="32.25" customHeight="1" x14ac:dyDescent="0.2">
      <c r="A177" s="92">
        <v>245</v>
      </c>
      <c r="B177" s="93" t="e">
        <f t="shared" ref="B177:B220" si="14">IF(E177=1,"Pogreška",IF(F177=1,"Provjera","O.K."))</f>
        <v>#REF!</v>
      </c>
      <c r="C177" s="78" t="s">
        <v>3472</v>
      </c>
      <c r="D177" s="82"/>
      <c r="E177" s="38" t="e">
        <f t="shared" si="12"/>
        <v>#REF!</v>
      </c>
      <c r="F177" s="38">
        <f t="shared" si="13"/>
        <v>0</v>
      </c>
      <c r="G177" s="38" t="e">
        <f>IF(AND(I3=11,MAX('PR-RAS'!D209:E209)&gt;0,O3&lt;&gt;51255,O3&lt;&gt;51263,O3&lt;&gt;51343,O3&lt;&gt;51319,O3&lt;&gt;51298,O3&lt;&gt;51302,O3&lt;&gt;51327,O3&lt;&gt;51335,O3&lt;&gt;51280,O3&lt;&gt;51271),1,0)</f>
        <v>#REF!</v>
      </c>
      <c r="H177" s="38"/>
      <c r="I177" s="100"/>
      <c r="J177" s="38"/>
      <c r="K177" s="38"/>
      <c r="L177" s="38"/>
      <c r="M177" s="38"/>
      <c r="N177" s="38"/>
      <c r="O177" s="38"/>
      <c r="P177" s="38"/>
    </row>
    <row r="178" spans="1:18" ht="32.25" customHeight="1" x14ac:dyDescent="0.2">
      <c r="A178" s="92">
        <v>268</v>
      </c>
      <c r="B178" s="223" t="e">
        <f t="shared" si="14"/>
        <v>#REF!</v>
      </c>
      <c r="C178" s="78" t="s">
        <v>3473</v>
      </c>
      <c r="D178" s="82"/>
      <c r="E178" s="38" t="e">
        <f>MAX(G178:K178)</f>
        <v>#REF!</v>
      </c>
      <c r="F178" s="38">
        <f>MAX(L178:O178)</f>
        <v>0</v>
      </c>
      <c r="G178" s="38" t="e">
        <f>IF(AND(I3=11,O3&lt;&gt;1222,O3&lt;&gt;47096,O3&lt;&gt;47107,O3&lt;&gt;50985,MAX('PR-RAS'!D243:E243,'PR-RAS'!D244:E244)&gt;0),1,0)</f>
        <v>#REF!</v>
      </c>
      <c r="H178" s="38"/>
      <c r="I178" s="100"/>
      <c r="J178" s="38"/>
      <c r="K178" s="38"/>
      <c r="L178" s="38"/>
      <c r="M178" s="38"/>
      <c r="N178" s="38"/>
      <c r="O178" s="38"/>
      <c r="P178" s="38"/>
    </row>
    <row r="179" spans="1:18" ht="30" customHeight="1" x14ac:dyDescent="0.2">
      <c r="A179" s="92">
        <v>138</v>
      </c>
      <c r="B179" s="93" t="e">
        <f t="shared" si="14"/>
        <v>#REF!</v>
      </c>
      <c r="C179" s="78" t="s">
        <v>3474</v>
      </c>
      <c r="D179" s="82"/>
      <c r="E179" s="38" t="e">
        <f t="shared" si="12"/>
        <v>#REF!</v>
      </c>
      <c r="F179" s="38">
        <f t="shared" si="13"/>
        <v>0</v>
      </c>
      <c r="G179" s="38" t="e">
        <f>IF(AND(I3=11,O3&lt;&gt;47107,MAX('PR-RAS'!D265:E265)&gt;0),1,0)</f>
        <v>#REF!</v>
      </c>
      <c r="H179" s="38" t="e">
        <f>IF(AND(I3=11,O3&lt;&gt;47107,MIN('PR-RAS'!D265:E265)&lt;0),1,0)</f>
        <v>#REF!</v>
      </c>
      <c r="I179" s="100"/>
      <c r="J179" s="38"/>
      <c r="K179" s="38"/>
      <c r="L179" s="38"/>
      <c r="M179" s="38"/>
      <c r="N179" s="38"/>
      <c r="O179" s="38"/>
      <c r="P179" s="38"/>
    </row>
    <row r="180" spans="1:18" ht="29.25" customHeight="1" x14ac:dyDescent="0.2">
      <c r="A180" s="92">
        <v>139</v>
      </c>
      <c r="B180" s="93" t="e">
        <f t="shared" si="14"/>
        <v>#REF!</v>
      </c>
      <c r="C180" s="78" t="s">
        <v>3475</v>
      </c>
      <c r="D180" s="82"/>
      <c r="E180" s="38" t="e">
        <f t="shared" si="12"/>
        <v>#REF!</v>
      </c>
      <c r="F180" s="38">
        <f t="shared" si="13"/>
        <v>0</v>
      </c>
      <c r="G180" s="38" t="e">
        <f>IF(AND(I3=11,MAX('PR-RAS'!D434:E436,'PR-RAS'!D439:E439,'PR-RAS'!D449:E451,'PR-RAS'!D455:E455,'PR-RAS'!D456:E456,'PR-RAS'!D468:E468,'PR-RAS'!D469:E469,'PR-RAS'!D472:E475,'PR-RAS'!D478:E478,'PR-RAS'!D490:E490,'PR-RAS'!D495:E496,'PR-RAS'!D507:E507,'PR-RAS'!D508:E508)&gt;0),1,0)</f>
        <v>#REF!</v>
      </c>
      <c r="H180" s="38" t="e">
        <f>IF(AND(I3=11,MIN('PR-RAS'!D434:E436,'PR-RAS'!D439:E439,'PR-RAS'!D449:E451,'PR-RAS'!D455:E455,'PR-RAS'!D456:E456,'PR-RAS'!D468:E468,'PR-RAS'!D469:E469,'PR-RAS'!D472:E475,'PR-RAS'!D478:E478,'PR-RAS'!D490:E490,'PR-RAS'!D495:E496,'PR-RAS'!D507:E507,'PR-RAS'!D508:E508)&lt;0),1,0)</f>
        <v>#REF!</v>
      </c>
      <c r="I180" s="38"/>
      <c r="J180" s="38"/>
      <c r="K180" s="38"/>
      <c r="L180" s="38"/>
      <c r="M180" s="38"/>
      <c r="N180" s="38"/>
      <c r="O180" s="38"/>
      <c r="P180" s="38"/>
    </row>
    <row r="181" spans="1:18" ht="18.75" customHeight="1" x14ac:dyDescent="0.2">
      <c r="A181" s="92">
        <v>246</v>
      </c>
      <c r="B181" s="93" t="e">
        <f t="shared" si="14"/>
        <v>#REF!</v>
      </c>
      <c r="C181" s="78" t="s">
        <v>3476</v>
      </c>
      <c r="D181" s="82"/>
      <c r="E181" s="38" t="e">
        <f t="shared" si="12"/>
        <v>#REF!</v>
      </c>
      <c r="F181" s="38">
        <f t="shared" si="13"/>
        <v>0</v>
      </c>
      <c r="G181" s="38" t="e">
        <f>IF(AND(I3=11,O3&lt;&gt;174,O3&lt;&gt;713,O3&lt;&gt;999,O3&lt;&gt;1966,O3&lt;&gt;2436,O3&lt;&gt;2452,O3&lt;&gt;20157,O3&lt;&gt;22058,O3&lt;&gt;40834,O3&lt;&gt;46237,O3&lt;&gt;47037,MAX('PR-RAS'!D438:E438)&gt;0),1,0)</f>
        <v>#REF!</v>
      </c>
      <c r="H181" s="38"/>
      <c r="I181" s="38"/>
      <c r="J181" s="38"/>
      <c r="K181" s="38"/>
      <c r="L181" s="38"/>
      <c r="M181" s="38"/>
      <c r="N181" s="38"/>
      <c r="O181" s="38"/>
      <c r="P181" s="38"/>
    </row>
    <row r="182" spans="1:18" ht="18.75" customHeight="1" x14ac:dyDescent="0.2">
      <c r="A182" s="92">
        <v>247</v>
      </c>
      <c r="B182" s="93" t="e">
        <f t="shared" si="14"/>
        <v>#REF!</v>
      </c>
      <c r="C182" s="78" t="s">
        <v>3477</v>
      </c>
      <c r="D182" s="82"/>
      <c r="E182" s="38" t="e">
        <f t="shared" si="12"/>
        <v>#REF!</v>
      </c>
      <c r="F182" s="38">
        <f t="shared" si="13"/>
        <v>0</v>
      </c>
      <c r="G182" s="38" t="e">
        <f>IF(AND(I3=11,O3&lt;&gt;1087,O3&lt;&gt;1222,O3&lt;&gt;6120,O3&lt;&gt;47061,O3&lt;&gt;47107,O3&lt;&gt;51441,O3&lt;&gt;51724,MAX('PR-RAS'!D493:E493)&gt;0),1,0)</f>
        <v>#REF!</v>
      </c>
      <c r="H182" s="38"/>
      <c r="I182" s="38"/>
      <c r="J182" s="38"/>
      <c r="K182" s="38"/>
      <c r="L182" s="38"/>
      <c r="M182" s="38"/>
      <c r="N182" s="38"/>
      <c r="O182" s="38"/>
      <c r="P182" s="38"/>
    </row>
    <row r="183" spans="1:18" ht="18.75" customHeight="1" x14ac:dyDescent="0.2">
      <c r="A183" s="92">
        <v>248</v>
      </c>
      <c r="B183" s="93" t="e">
        <f t="shared" si="14"/>
        <v>#REF!</v>
      </c>
      <c r="C183" s="78" t="s">
        <v>3478</v>
      </c>
      <c r="D183" s="82"/>
      <c r="E183" s="38" t="e">
        <f t="shared" si="12"/>
        <v>#REF!</v>
      </c>
      <c r="F183" s="38">
        <f t="shared" si="13"/>
        <v>0</v>
      </c>
      <c r="G183" s="38" t="e">
        <f>IF(AND(I3=11,O3&lt;&gt;1079,O3&lt;&gt;1087,O3&lt;&gt;46237,O3&lt;&gt;47053,O3&lt;&gt;47061,MAX('PR-RAS'!D494:E494)&gt;0),1,0)</f>
        <v>#REF!</v>
      </c>
      <c r="H183" s="38"/>
      <c r="I183" s="38"/>
      <c r="J183" s="38"/>
      <c r="K183" s="38"/>
      <c r="L183" s="38"/>
      <c r="M183" s="38"/>
      <c r="N183" s="38"/>
      <c r="O183" s="38"/>
      <c r="P183" s="38"/>
    </row>
    <row r="184" spans="1:18" ht="30" customHeight="1" x14ac:dyDescent="0.2">
      <c r="A184" s="92">
        <v>140</v>
      </c>
      <c r="B184" s="93" t="e">
        <f t="shared" si="14"/>
        <v>#REF!</v>
      </c>
      <c r="C184" s="78" t="s">
        <v>3479</v>
      </c>
      <c r="D184" s="82"/>
      <c r="E184" s="38" t="e">
        <f t="shared" si="12"/>
        <v>#REF!</v>
      </c>
      <c r="F184" s="38">
        <f t="shared" si="13"/>
        <v>0</v>
      </c>
      <c r="G184" s="38" t="e">
        <f>IF(AND(I3=11,O3&lt;&gt;721,OR(MAX('PR-RAS'!D512:E512,'PR-RAS'!D619:E619)&gt;0,MIN('PR-RAS'!D512:E512,'PR-RAS'!D619:E619)&lt;0)),1,0)</f>
        <v>#REF!</v>
      </c>
      <c r="H184" s="38"/>
      <c r="I184" s="38"/>
      <c r="J184" s="38"/>
      <c r="K184" s="38"/>
      <c r="L184" s="38"/>
      <c r="M184" s="38"/>
      <c r="N184" s="38"/>
      <c r="O184" s="38"/>
      <c r="P184" s="38"/>
    </row>
    <row r="185" spans="1:18" ht="30" customHeight="1" x14ac:dyDescent="0.2">
      <c r="A185" s="92">
        <v>141</v>
      </c>
      <c r="B185" s="93" t="e">
        <f t="shared" si="14"/>
        <v>#REF!</v>
      </c>
      <c r="C185" s="78" t="s">
        <v>3480</v>
      </c>
      <c r="D185" s="82"/>
      <c r="E185" s="38" t="e">
        <f t="shared" si="12"/>
        <v>#REF!</v>
      </c>
      <c r="F185" s="38">
        <f t="shared" si="13"/>
        <v>0</v>
      </c>
      <c r="G185" s="38" t="e">
        <f>IF(AND(I3=11,O3&lt;&gt;721,MAX('PR-RAS'!D513:E513,'PR-RAS'!D525:E525,'PR-RAS'!D528:E528,'PR-RAS'!D534:E534,'PR-RAS'!D537:E541,'PR-RAS'!D554:E556,'PR-RAS'!D560:E561,'PR-RAS'!D574:E574,'PR-RAS'!D577:E577,'PR-RAS'!D582:E583)&gt;0),1,0)</f>
        <v>#REF!</v>
      </c>
      <c r="H185" s="38"/>
      <c r="I185" s="38"/>
      <c r="J185" s="38"/>
      <c r="K185" s="38"/>
      <c r="L185" s="38"/>
      <c r="M185" s="38"/>
      <c r="N185" s="38"/>
      <c r="O185" s="38"/>
      <c r="P185" s="38"/>
    </row>
    <row r="186" spans="1:18" ht="30" customHeight="1" x14ac:dyDescent="0.2">
      <c r="A186" s="92">
        <v>142</v>
      </c>
      <c r="B186" s="93" t="e">
        <f t="shared" si="14"/>
        <v>#REF!</v>
      </c>
      <c r="C186" s="78" t="s">
        <v>3481</v>
      </c>
      <c r="D186" s="82"/>
      <c r="E186" s="38" t="e">
        <f t="shared" si="12"/>
        <v>#REF!</v>
      </c>
      <c r="F186" s="38">
        <f t="shared" si="13"/>
        <v>0</v>
      </c>
      <c r="G186" s="38" t="e">
        <f>IF(AND(I3=11,O3&lt;&gt;46237,OR(MAX('PR-RAS'!D593:E593)&gt;0,MIN('PR-RAS'!D593:E593)&lt;0)),1,0)</f>
        <v>#REF!</v>
      </c>
      <c r="H186" s="38"/>
      <c r="I186" s="38"/>
      <c r="J186" s="38"/>
      <c r="K186" s="38"/>
      <c r="L186" s="38"/>
      <c r="M186" s="38"/>
      <c r="N186" s="38"/>
      <c r="O186" s="38"/>
      <c r="P186" s="38"/>
    </row>
    <row r="187" spans="1:18" ht="28.5" customHeight="1" x14ac:dyDescent="0.2">
      <c r="A187" s="92">
        <v>143</v>
      </c>
      <c r="B187" s="93" t="e">
        <f t="shared" si="14"/>
        <v>#REF!</v>
      </c>
      <c r="C187" s="78" t="s">
        <v>3482</v>
      </c>
      <c r="D187" s="82"/>
      <c r="E187" s="38" t="e">
        <f t="shared" si="12"/>
        <v>#REF!</v>
      </c>
      <c r="F187" s="38">
        <f t="shared" si="13"/>
        <v>0</v>
      </c>
      <c r="G187" s="38" t="e">
        <f>IF(AND(I3=11,O3&lt;&gt;174,O3&lt;&gt;51255,O3&lt;&gt;51263,O3&lt;&gt;51271,O3&lt;&gt;51280,O3&lt;&gt;51298,O3&lt;&gt;51302,O3&lt;&gt;51319,O3&lt;&gt;51327,O3&lt;&gt;51335,O3&lt;&gt;51343,OR(MAX('PR-RAS'!D598:E602)&gt;0,MIN('PR-RAS'!D598:E602)&lt;0)),1,0)</f>
        <v>#REF!</v>
      </c>
      <c r="H187" s="38"/>
      <c r="I187" s="38"/>
      <c r="J187" s="38"/>
      <c r="K187" s="38"/>
      <c r="L187" s="38"/>
      <c r="M187" s="38"/>
      <c r="N187" s="38"/>
      <c r="O187" s="38"/>
      <c r="P187" s="38"/>
    </row>
    <row r="188" spans="1:18" ht="30" customHeight="1" x14ac:dyDescent="0.2">
      <c r="A188" s="92">
        <v>144</v>
      </c>
      <c r="B188" s="93" t="e">
        <f t="shared" si="14"/>
        <v>#REF!</v>
      </c>
      <c r="C188" s="78" t="s">
        <v>3483</v>
      </c>
      <c r="D188" s="82"/>
      <c r="E188" s="38" t="e">
        <f t="shared" si="12"/>
        <v>#REF!</v>
      </c>
      <c r="F188" s="38">
        <f t="shared" si="13"/>
        <v>0</v>
      </c>
      <c r="G188" s="38" t="e">
        <f>IF(AND(I3=11,MAX('PR-RAS'!D596:E596,'PR-RAS'!D614:E614,'PR-RAS'!D615:E615,'PR-RAS'!D618:E618,'PR-RAS'!D630:E630,'PR-RAS'!D632:E632,'PR-RAS'!D635:E635,'PR-RAS'!D638:E638,'PR-RAS'!D725:E725,'PR-RAS'!D746:E746,'PR-RAS'!D750:E750,'PR-RAS'!D752:E752)&lt;&gt;0),1,0)</f>
        <v>#REF!</v>
      </c>
      <c r="H188" s="38"/>
      <c r="I188" s="38"/>
      <c r="J188" s="38"/>
      <c r="K188" s="38"/>
      <c r="L188" s="38"/>
      <c r="M188" s="38"/>
      <c r="N188" s="38"/>
      <c r="O188" s="38"/>
      <c r="P188" s="38"/>
    </row>
    <row r="189" spans="1:18" ht="21" customHeight="1" x14ac:dyDescent="0.2">
      <c r="A189" s="92">
        <v>249</v>
      </c>
      <c r="B189" s="93" t="e">
        <f t="shared" si="14"/>
        <v>#REF!</v>
      </c>
      <c r="C189" s="78" t="s">
        <v>3484</v>
      </c>
      <c r="D189" s="82"/>
      <c r="E189" s="38" t="e">
        <f t="shared" si="12"/>
        <v>#REF!</v>
      </c>
      <c r="F189" s="38">
        <f t="shared" si="13"/>
        <v>0</v>
      </c>
      <c r="G189" s="38" t="e">
        <f>IF(AND(OR(AND(I3=11,O3&lt;&gt;46237),AND(I3=12,O3&lt;&gt;47053)),MAX('PR-RAS'!D487:E487)&gt;0),1,0)</f>
        <v>#REF!</v>
      </c>
      <c r="H189" s="38"/>
      <c r="I189" s="38"/>
      <c r="J189" s="38"/>
      <c r="K189" s="38"/>
      <c r="L189" s="38"/>
      <c r="M189" s="38"/>
      <c r="N189" s="38"/>
      <c r="O189" s="38"/>
      <c r="P189" s="38"/>
    </row>
    <row r="190" spans="1:18" ht="30" customHeight="1" x14ac:dyDescent="0.2">
      <c r="A190" s="92">
        <v>145</v>
      </c>
      <c r="B190" s="93" t="e">
        <f t="shared" si="14"/>
        <v>#REF!</v>
      </c>
      <c r="C190" s="78" t="s">
        <v>3485</v>
      </c>
      <c r="D190" s="82"/>
      <c r="E190" s="38" t="e">
        <f t="shared" si="12"/>
        <v>#REF!</v>
      </c>
      <c r="F190" s="38">
        <f t="shared" si="13"/>
        <v>0</v>
      </c>
      <c r="G190" s="38" t="e">
        <f>IF(AND(I3=12,O3&lt;&gt;47123,OR(MAX('PR-RAS'!D8:E15)&gt;0,MIN('PR-RAS'!D8:E15)&lt;0)),1,0)</f>
        <v>#REF!</v>
      </c>
      <c r="H190" s="38"/>
      <c r="I190" s="38"/>
      <c r="J190" s="38"/>
      <c r="K190" s="38"/>
      <c r="L190" s="38"/>
      <c r="M190" s="38"/>
      <c r="N190" s="38"/>
      <c r="O190" s="38"/>
      <c r="P190" s="38"/>
    </row>
    <row r="191" spans="1:18" ht="40.5" customHeight="1" x14ac:dyDescent="0.2">
      <c r="A191" s="92">
        <v>146</v>
      </c>
      <c r="B191" s="93" t="e">
        <f t="shared" si="14"/>
        <v>#REF!</v>
      </c>
      <c r="C191" s="78" t="s">
        <v>3486</v>
      </c>
      <c r="D191" s="82"/>
      <c r="E191" s="38" t="e">
        <f t="shared" si="12"/>
        <v>#REF!</v>
      </c>
      <c r="F191" s="38">
        <f t="shared" si="13"/>
        <v>0</v>
      </c>
      <c r="G191" s="38" t="e">
        <f>IF(AND(I3=12,MAX('PR-RAS'!D124:E124)&gt;0,O3&lt;&gt;54181,O3&lt;&gt;51,O3&lt;&gt;47439,O3&lt;&gt;43214,O3&lt;&gt;47037,O3&lt;&gt;721,O3&lt;&gt;47053,O3&lt;&gt;756,O3&lt;&gt;1222,O3&lt;&gt;47107,O3&lt;&gt;47096,O3&lt;&gt;51409,O3&lt;&gt;51441),1,0)</f>
        <v>#REF!</v>
      </c>
      <c r="H191" s="38"/>
      <c r="I191" s="38"/>
      <c r="J191" s="38"/>
      <c r="K191" s="38"/>
      <c r="L191" s="38"/>
      <c r="M191" s="38"/>
      <c r="N191" s="38"/>
      <c r="O191" s="38"/>
      <c r="P191" s="38"/>
    </row>
    <row r="192" spans="1:18" ht="30" customHeight="1" x14ac:dyDescent="0.2">
      <c r="A192" s="92">
        <v>147</v>
      </c>
      <c r="B192" s="93" t="e">
        <f t="shared" si="14"/>
        <v>#REF!</v>
      </c>
      <c r="C192" s="78" t="s">
        <v>3487</v>
      </c>
      <c r="D192" s="82"/>
      <c r="E192" s="38" t="e">
        <f t="shared" si="12"/>
        <v>#REF!</v>
      </c>
      <c r="F192" s="38">
        <f t="shared" si="13"/>
        <v>0</v>
      </c>
      <c r="G192" s="38" t="e">
        <f>IF(AND(I3=12,MAX('PR-RAS'!D16:E28,'PR-RAS'!D30:E35,'PR-RAS'!D36:E38,'PR-RAS'!D64:E67,'PR-RAS'!D142:E142,'PR-RAS'!D245:E245,'PR-RAS'!D250:E253)&gt;0),1,0)</f>
        <v>#REF!</v>
      </c>
      <c r="H192" s="38"/>
      <c r="I192" s="80"/>
      <c r="J192" s="99"/>
      <c r="K192" s="99"/>
      <c r="L192" s="99"/>
      <c r="M192" s="101"/>
      <c r="N192" s="99"/>
      <c r="O192" s="101"/>
      <c r="P192" s="38"/>
      <c r="R192" s="258"/>
    </row>
    <row r="193" spans="1:18" ht="30" customHeight="1" x14ac:dyDescent="0.2">
      <c r="A193" s="92">
        <v>269</v>
      </c>
      <c r="B193" s="223" t="e">
        <f t="shared" si="14"/>
        <v>#REF!</v>
      </c>
      <c r="C193" s="78" t="s">
        <v>3488</v>
      </c>
      <c r="D193" s="82"/>
      <c r="E193" s="38" t="e">
        <f>MAX(G193:K193)</f>
        <v>#REF!</v>
      </c>
      <c r="F193" s="38">
        <f>MAX(L193:O193)</f>
        <v>0</v>
      </c>
      <c r="G193" s="38" t="e">
        <f>IF(AND(I3=12,O3&lt;&gt;1222,O3&lt;&gt;47096,O3&lt;&gt;47107,O3&lt;&gt;50985,MAX('PR-RAS'!D243:E244)&gt;0),1,0)</f>
        <v>#REF!</v>
      </c>
      <c r="H193" s="38"/>
      <c r="I193" s="100"/>
      <c r="J193" s="38"/>
      <c r="K193" s="38"/>
      <c r="L193" s="38"/>
      <c r="M193" s="38"/>
      <c r="N193" s="38"/>
      <c r="O193" s="38"/>
      <c r="P193" s="38"/>
    </row>
    <row r="194" spans="1:18" ht="19.5" customHeight="1" x14ac:dyDescent="0.2">
      <c r="A194" s="92">
        <v>250</v>
      </c>
      <c r="B194" s="93" t="e">
        <f t="shared" si="14"/>
        <v>#REF!</v>
      </c>
      <c r="C194" s="78" t="s">
        <v>3489</v>
      </c>
      <c r="D194" s="82"/>
      <c r="E194" s="38" t="e">
        <f t="shared" si="12"/>
        <v>#REF!</v>
      </c>
      <c r="F194" s="38">
        <f t="shared" si="13"/>
        <v>0</v>
      </c>
      <c r="G194" s="38" t="e">
        <f>IF(AND(I3=12,O3&lt;&gt;174,O3&lt;&gt;713,O3&lt;&gt;999,O3&lt;&gt;1222,O3&lt;&gt;20157,O3&lt;&gt;40834,O3&lt;&gt;47037,O3&lt;&gt;47053,O3&lt;&gt;47061,MAX('PR-RAS'!D438:E438)&gt;0),1,0)</f>
        <v>#REF!</v>
      </c>
      <c r="H194" s="38"/>
      <c r="I194" s="80"/>
      <c r="J194" s="99"/>
      <c r="K194" s="99"/>
      <c r="L194" s="99"/>
      <c r="M194" s="101"/>
      <c r="N194" s="99"/>
      <c r="O194" s="101"/>
      <c r="P194" s="38"/>
    </row>
    <row r="195" spans="1:18" ht="36.75" customHeight="1" x14ac:dyDescent="0.2">
      <c r="A195" s="92">
        <v>148</v>
      </c>
      <c r="B195" s="93" t="e">
        <f t="shared" si="14"/>
        <v>#REF!</v>
      </c>
      <c r="C195" s="78" t="s">
        <v>3490</v>
      </c>
      <c r="D195" s="82"/>
      <c r="E195" s="38" t="e">
        <f t="shared" si="12"/>
        <v>#REF!</v>
      </c>
      <c r="F195" s="38">
        <f t="shared" si="13"/>
        <v>0</v>
      </c>
      <c r="G195" s="38" t="e">
        <f>IF(AND(I3=12,MAX('PR-RAS'!D439:E439,'PR-RAS'!D459:E459,'PR-RAS'!D470:E472,'PR-RAS'!D475:E478,'PR-RAS'!D495:E495,'PR-RAS'!D496:E496,'PR-RAS'!D525:E525,'PR-RAS'!D528:E528,'PR-RAS'!D534:E534,'PR-RAS'!D537:E541,'PR-RAS'!D554:E556,'PR-RAS'!D560:E561)&gt;0),1,0)</f>
        <v>#REF!</v>
      </c>
      <c r="H195" s="38"/>
      <c r="I195" s="80"/>
      <c r="J195" s="99"/>
      <c r="K195" s="99"/>
      <c r="L195" s="99"/>
      <c r="M195" s="101"/>
      <c r="N195" s="99"/>
      <c r="O195" s="101"/>
      <c r="P195" s="38"/>
    </row>
    <row r="196" spans="1:18" ht="15.75" customHeight="1" x14ac:dyDescent="0.2">
      <c r="A196" s="92">
        <v>251</v>
      </c>
      <c r="B196" s="93" t="e">
        <f t="shared" si="14"/>
        <v>#REF!</v>
      </c>
      <c r="C196" s="78" t="s">
        <v>3491</v>
      </c>
      <c r="D196" s="82"/>
      <c r="E196" s="38" t="e">
        <f t="shared" si="12"/>
        <v>#REF!</v>
      </c>
      <c r="F196" s="38">
        <f t="shared" si="13"/>
        <v>0</v>
      </c>
      <c r="G196" s="38" t="e">
        <f>IF(AND(I3=12,O3&lt;&gt;1087,O3&lt;&gt;1222,O3&lt;&gt;47061,O3&lt;&gt;47107,O3&lt;&gt;51441,MAX('PR-RAS'!D493:E493)&gt;0),1,0)</f>
        <v>#REF!</v>
      </c>
      <c r="H196" s="38"/>
      <c r="I196" s="80"/>
      <c r="J196" s="99"/>
      <c r="K196" s="99"/>
      <c r="L196" s="99"/>
      <c r="M196" s="101"/>
      <c r="N196" s="99"/>
      <c r="O196" s="101"/>
      <c r="P196" s="38"/>
    </row>
    <row r="197" spans="1:18" ht="15.75" customHeight="1" x14ac:dyDescent="0.2">
      <c r="A197" s="92">
        <v>252</v>
      </c>
      <c r="B197" s="93" t="e">
        <f t="shared" si="14"/>
        <v>#REF!</v>
      </c>
      <c r="C197" s="78" t="s">
        <v>3492</v>
      </c>
      <c r="D197" s="82"/>
      <c r="E197" s="38" t="e">
        <f t="shared" si="12"/>
        <v>#REF!</v>
      </c>
      <c r="F197" s="38">
        <f t="shared" si="13"/>
        <v>0</v>
      </c>
      <c r="G197" s="38" t="e">
        <f>IF(AND(I3=12,O3&lt;&gt;1079,O3&lt;&gt;1087,O3&lt;&gt;47053,O3&lt;&gt;47061,MAX('PR-RAS'!D494:E494)&gt;0),1,0)</f>
        <v>#REF!</v>
      </c>
      <c r="H197" s="38"/>
      <c r="I197" s="80"/>
      <c r="J197" s="99"/>
      <c r="K197" s="99"/>
      <c r="L197" s="99"/>
      <c r="M197" s="101"/>
      <c r="N197" s="99"/>
      <c r="O197" s="101"/>
      <c r="P197" s="38"/>
    </row>
    <row r="198" spans="1:18" ht="30" customHeight="1" x14ac:dyDescent="0.2">
      <c r="A198" s="92">
        <v>149</v>
      </c>
      <c r="B198" s="93" t="e">
        <f t="shared" si="14"/>
        <v>#REF!</v>
      </c>
      <c r="C198" s="78" t="s">
        <v>3493</v>
      </c>
      <c r="D198" s="82"/>
      <c r="E198" s="38" t="e">
        <f t="shared" si="12"/>
        <v>#REF!</v>
      </c>
      <c r="F198" s="38">
        <f t="shared" si="13"/>
        <v>0</v>
      </c>
      <c r="G198" s="38" t="e">
        <f>IF(AND(I3=12,MAX('PR-RAS'!D574:E574,'PR-RAS'!D577:E577,'PR-RAS'!D581:E583,'PR-RAS'!D596:E596,'PR-RAS'!D630:E632,'PR-RAS'!D635:E635,'PR-RAS'!D638:E638,'PR-RAS'!D746:E746,'PR-RAS'!D748:E748,'PR-RAS'!D750:E750,'PR-RAS'!D752:E752)&gt;0),1,0)</f>
        <v>#REF!</v>
      </c>
      <c r="H198" s="38"/>
      <c r="I198" s="80"/>
      <c r="J198" s="99"/>
      <c r="K198" s="99"/>
      <c r="L198" s="99"/>
      <c r="M198" s="101"/>
      <c r="N198" s="99"/>
      <c r="O198" s="101"/>
      <c r="P198" s="38"/>
    </row>
    <row r="199" spans="1:18" ht="17.25" customHeight="1" x14ac:dyDescent="0.2">
      <c r="A199" s="92">
        <v>253</v>
      </c>
      <c r="B199" s="93" t="e">
        <f t="shared" si="14"/>
        <v>#REF!</v>
      </c>
      <c r="C199" s="78" t="s">
        <v>3494</v>
      </c>
      <c r="D199" s="82"/>
      <c r="E199" s="38" t="e">
        <f t="shared" si="12"/>
        <v>#REF!</v>
      </c>
      <c r="F199" s="38">
        <f t="shared" si="13"/>
        <v>0</v>
      </c>
      <c r="G199" s="38" t="e">
        <f>IF(AND(I3=12,O3&lt;&gt;47053,MAX('PR-RAS'!D593:E593)&gt;0),1,0)</f>
        <v>#REF!</v>
      </c>
      <c r="H199" s="38"/>
      <c r="I199" s="80"/>
      <c r="J199" s="99"/>
      <c r="K199" s="99"/>
      <c r="L199" s="99"/>
      <c r="M199" s="101"/>
      <c r="N199" s="99"/>
      <c r="O199" s="101"/>
      <c r="P199" s="38"/>
    </row>
    <row r="200" spans="1:18" ht="17.25" customHeight="1" x14ac:dyDescent="0.2">
      <c r="A200" s="92">
        <v>254</v>
      </c>
      <c r="B200" s="93" t="e">
        <f t="shared" si="14"/>
        <v>#REF!</v>
      </c>
      <c r="C200" s="78" t="s">
        <v>3495</v>
      </c>
      <c r="D200" s="82"/>
      <c r="E200" s="38" t="e">
        <f t="shared" si="12"/>
        <v>#REF!</v>
      </c>
      <c r="F200" s="38">
        <f t="shared" si="13"/>
        <v>0</v>
      </c>
      <c r="G200" s="38" t="e">
        <f>IF(AND(I3=12,O3&lt;&gt;174,O3&lt;&gt;1087,MAX('PR-RAS'!D600:E602)&gt;0),1,0)</f>
        <v>#REF!</v>
      </c>
      <c r="H200" s="38"/>
      <c r="I200" s="80"/>
      <c r="J200" s="99"/>
      <c r="K200" s="99"/>
      <c r="L200" s="99"/>
      <c r="M200" s="101"/>
      <c r="N200" s="99"/>
      <c r="O200" s="101"/>
      <c r="P200" s="38"/>
    </row>
    <row r="201" spans="1:18" ht="30" customHeight="1" x14ac:dyDescent="0.2">
      <c r="A201" s="92">
        <v>150</v>
      </c>
      <c r="B201" s="93" t="e">
        <f t="shared" si="14"/>
        <v>#REF!</v>
      </c>
      <c r="C201" s="78" t="s">
        <v>3496</v>
      </c>
      <c r="D201" s="82"/>
      <c r="E201" s="38" t="e">
        <f t="shared" si="12"/>
        <v>#REF!</v>
      </c>
      <c r="F201" s="38">
        <f t="shared" si="13"/>
        <v>0</v>
      </c>
      <c r="G201" s="38" t="e">
        <f>IF(AND(I3=13,MAX('PR-RAS'!D135:E138)&gt;0),1,0)</f>
        <v>#REF!</v>
      </c>
      <c r="H201" s="38"/>
      <c r="I201" s="80"/>
      <c r="J201" s="99"/>
      <c r="K201" s="99"/>
      <c r="L201" s="99"/>
      <c r="M201" s="99"/>
      <c r="N201" s="38"/>
      <c r="O201" s="38"/>
      <c r="P201" s="38"/>
    </row>
    <row r="202" spans="1:18" ht="30" customHeight="1" x14ac:dyDescent="0.2">
      <c r="A202" s="92">
        <v>151</v>
      </c>
      <c r="B202" s="93" t="e">
        <f t="shared" si="14"/>
        <v>#REF!</v>
      </c>
      <c r="C202" s="78" t="s">
        <v>3497</v>
      </c>
      <c r="D202" s="82"/>
      <c r="E202" s="38" t="e">
        <f t="shared" si="12"/>
        <v>#REF!</v>
      </c>
      <c r="F202" s="38">
        <f t="shared" si="13"/>
        <v>0</v>
      </c>
      <c r="G202" s="38" t="e">
        <f>IF(AND(I3=21,MAX('PR-RAS'!D8:E38,'PR-RAS'!D39:E42,'PR-RAS'!D44:E48,'PR-RAS'!D64:E67,'PR-RAS'!D142:E142,'PR-RAS'!D176:E176,'PR-RAS'!D209:E209,'PR-RAS'!D242:E245,'PR-RAS'!D250:E253,'PR-RAS'!D263:E268,'PR-RAS'!D359:E359,'PR-RAS'!D387:E387)&gt;0),1,0)</f>
        <v>#REF!</v>
      </c>
      <c r="H202" s="38"/>
      <c r="I202" s="99"/>
      <c r="J202" s="80"/>
      <c r="K202" s="99"/>
      <c r="L202" s="99"/>
      <c r="M202" s="99"/>
      <c r="N202" s="38"/>
      <c r="O202" s="38"/>
      <c r="P202" s="38"/>
      <c r="R202" s="258"/>
    </row>
    <row r="203" spans="1:18" ht="30" customHeight="1" x14ac:dyDescent="0.2">
      <c r="A203" s="92">
        <v>152</v>
      </c>
      <c r="B203" s="93" t="e">
        <f t="shared" si="14"/>
        <v>#REF!</v>
      </c>
      <c r="C203" s="78" t="s">
        <v>3498</v>
      </c>
      <c r="D203" s="82"/>
      <c r="E203" s="38" t="e">
        <f t="shared" si="12"/>
        <v>#REF!</v>
      </c>
      <c r="F203" s="38">
        <f t="shared" si="13"/>
        <v>0</v>
      </c>
      <c r="G203" s="38" t="e">
        <f>IF(AND(I3=21,MAX('PR-RAS'!D411:E411,'PR-RAS'!D432:E436,'PR-RAS'!D439:E439,'PR-RAS'!D449:E451,'PR-RAS'!D455:E456,'PR-RAS'!D467:E469,'PR-RAS'!D472:E475,'PR-RAS'!D478:E478,'PR-RAS'!D487:E487,'PR-RAS'!D490:E490,'PR-RAS'!D492:E496)&gt;0),1,0)</f>
        <v>#REF!</v>
      </c>
      <c r="H203" s="38"/>
      <c r="I203" s="99"/>
      <c r="J203" s="80"/>
      <c r="K203" s="99"/>
      <c r="L203" s="99"/>
      <c r="M203" s="99"/>
      <c r="N203" s="38"/>
      <c r="O203" s="38"/>
      <c r="P203" s="38"/>
    </row>
    <row r="204" spans="1:18" ht="30" customHeight="1" x14ac:dyDescent="0.2">
      <c r="A204" s="92">
        <v>153</v>
      </c>
      <c r="B204" s="93" t="e">
        <f t="shared" si="14"/>
        <v>#REF!</v>
      </c>
      <c r="C204" s="78" t="s">
        <v>3499</v>
      </c>
      <c r="D204" s="82"/>
      <c r="E204" s="38" t="e">
        <f t="shared" si="12"/>
        <v>#REF!</v>
      </c>
      <c r="F204" s="38">
        <f t="shared" si="13"/>
        <v>0</v>
      </c>
      <c r="G204" s="38" t="e">
        <f>IF(AND(I3=21,MAX('PR-RAS'!D506:E508,'PR-RAS'!D512:E513,'PR-RAS'!D525:E525,'PR-RAS'!D528:E531,'PR-RAS'!D534:E534,'PR-RAS'!D537:E541,'PR-RAS'!D544:E544,'PR-RAS'!D554:E556,'PR-RAS'!D560:E561,'PR-RAS'!D574:E574,'PR-RAS'!D577:E583,'PR-RAS'!D593:E593,'PR-RAS'!D596:E596)&gt;0),1,0)</f>
        <v>#REF!</v>
      </c>
      <c r="H204" s="38"/>
      <c r="I204" s="99"/>
      <c r="J204" s="80"/>
      <c r="K204" s="99"/>
      <c r="L204" s="99"/>
      <c r="M204" s="99"/>
      <c r="N204" s="38"/>
      <c r="O204" s="38"/>
      <c r="P204" s="38"/>
    </row>
    <row r="205" spans="1:18" ht="30" customHeight="1" x14ac:dyDescent="0.2">
      <c r="A205" s="92">
        <v>154</v>
      </c>
      <c r="B205" s="93" t="e">
        <f t="shared" si="14"/>
        <v>#REF!</v>
      </c>
      <c r="C205" s="78" t="s">
        <v>3500</v>
      </c>
      <c r="D205" s="82"/>
      <c r="E205" s="38" t="e">
        <f t="shared" si="12"/>
        <v>#REF!</v>
      </c>
      <c r="F205" s="38">
        <f t="shared" si="13"/>
        <v>0</v>
      </c>
      <c r="G205" s="38" t="e">
        <f>IF(AND(I3=21,MAX('PR-RAS'!D598:E602,'PR-RAS'!D613:E615,'PR-RAS'!D619:E620,'PR-RAS'!D630:E632,'PR-RAS'!D635:E635,'PR-RAS'!D638:E638,'PR-RAS'!D725:E725,'PR-RAS'!D746:E746,'PR-RAS'!D748:E748,'PR-RAS'!D750:E750,'PR-RAS'!D752:E752)&gt;0),1,0)</f>
        <v>#REF!</v>
      </c>
      <c r="H205" s="38"/>
      <c r="I205" s="99"/>
      <c r="J205" s="80"/>
      <c r="K205" s="99"/>
      <c r="L205" s="99"/>
      <c r="M205" s="99"/>
      <c r="N205" s="38"/>
      <c r="O205" s="38"/>
      <c r="P205" s="38"/>
    </row>
    <row r="206" spans="1:18" ht="30" customHeight="1" x14ac:dyDescent="0.2">
      <c r="A206" s="92">
        <v>255</v>
      </c>
      <c r="B206" s="93" t="e">
        <f t="shared" si="14"/>
        <v>#REF!</v>
      </c>
      <c r="C206" s="78" t="s">
        <v>3501</v>
      </c>
      <c r="D206" s="82"/>
      <c r="E206" s="38" t="e">
        <f>MAX(G206:K206)</f>
        <v>#REF!</v>
      </c>
      <c r="F206" s="38">
        <f>MAX(L206:O206)</f>
        <v>0</v>
      </c>
      <c r="G206" s="99" t="e">
        <f>IF(AND(OR(I3=21,I3=31,I3=41,I3=42),MAX('PR-RAS'!D657:E657,'PR-RAS'!D659:E659)&gt;0),1,0)</f>
        <v>#REF!</v>
      </c>
      <c r="H206" s="38"/>
      <c r="I206" s="99"/>
      <c r="J206" s="80"/>
      <c r="K206" s="99"/>
      <c r="M206" s="99"/>
      <c r="N206" s="38"/>
      <c r="O206" s="38"/>
      <c r="P206" s="38"/>
    </row>
    <row r="207" spans="1:18" ht="51" customHeight="1" x14ac:dyDescent="0.2">
      <c r="A207" s="92">
        <v>256</v>
      </c>
      <c r="B207" s="93" t="e">
        <f t="shared" si="14"/>
        <v>#REF!</v>
      </c>
      <c r="C207" s="78" t="s">
        <v>3502</v>
      </c>
      <c r="D207" s="82"/>
      <c r="E207" s="38" t="e">
        <f t="shared" si="12"/>
        <v>#REF!</v>
      </c>
      <c r="F207" s="38" t="e">
        <f t="shared" si="13"/>
        <v>#REF!</v>
      </c>
      <c r="G207" s="38" t="e">
        <f>IF(AND(I3=22,OR('PR-RAS'!D658&gt;'PR-RAS'!D657,'PR-RAS'!E658&gt;'PR-RAS'!E657,'PR-RAS'!D660&gt;'PR-RAS'!D659,'PR-RAS'!E660&gt;'PR-RAS'!E659)),1,0)</f>
        <v>#REF!</v>
      </c>
      <c r="H207" s="38"/>
      <c r="I207" s="99"/>
      <c r="J207" s="80"/>
      <c r="K207" s="99"/>
      <c r="L207" s="99" t="e">
        <f>IF(AND(MAX('PR-RAS'!D658:E658,'PR-RAS'!D660:E660)&gt;0,I3=22),1,0)</f>
        <v>#REF!</v>
      </c>
      <c r="M207" s="99"/>
      <c r="N207" s="38"/>
      <c r="O207" s="38"/>
      <c r="P207" s="38"/>
    </row>
    <row r="208" spans="1:18" ht="30" customHeight="1" x14ac:dyDescent="0.2">
      <c r="A208" s="92">
        <v>155</v>
      </c>
      <c r="B208" s="93" t="e">
        <f t="shared" si="14"/>
        <v>#REF!</v>
      </c>
      <c r="C208" s="78" t="s">
        <v>3503</v>
      </c>
      <c r="D208" s="82"/>
      <c r="E208" s="38" t="e">
        <f t="shared" si="12"/>
        <v>#REF!</v>
      </c>
      <c r="F208" s="38">
        <f t="shared" si="13"/>
        <v>0</v>
      </c>
      <c r="G208" s="38" t="e">
        <f>IF(AND(I3=22,MAX('PR-RAS'!D17:E22,'PR-RAS'!D26:E26,'PR-RAS'!D30:E30,'PR-RAS'!D32:E32,'PR-RAS'!D36:E38,'PR-RAS'!D44:E48,'PR-RAS'!D135:E139,'PR-RAS'!D142:E142,'PR-RAS'!D242:E245,'PR-RAS'!D176:E176,'PR-RAS'!D263:E268)&gt;0),1,0)</f>
        <v>#REF!</v>
      </c>
      <c r="H208" s="38"/>
      <c r="I208" s="99"/>
      <c r="J208" s="80"/>
      <c r="K208" s="99"/>
      <c r="L208" s="99"/>
      <c r="M208" s="99"/>
      <c r="N208" s="38"/>
      <c r="O208" s="38"/>
      <c r="P208" s="38"/>
    </row>
    <row r="209" spans="1:18" ht="30" customHeight="1" x14ac:dyDescent="0.2">
      <c r="A209" s="92">
        <v>156</v>
      </c>
      <c r="B209" s="93" t="e">
        <f t="shared" si="14"/>
        <v>#REF!</v>
      </c>
      <c r="C209" s="78" t="s">
        <v>3504</v>
      </c>
      <c r="D209" s="82"/>
      <c r="E209" s="38" t="e">
        <f t="shared" si="12"/>
        <v>#REF!</v>
      </c>
      <c r="F209" s="38">
        <f t="shared" si="13"/>
        <v>0</v>
      </c>
      <c r="G209" s="38" t="e">
        <f>IF(AND(I3=22,MAX('PR-RAS'!D359:E359,'PR-RAS'!D387:E387,'PR-RAS'!D411:E411,'PR-RAS'!D432:E436,'PR-RAS'!D439:E439,'PR-RAS'!D449:E451,'PR-RAS'!D455:E456,'PR-RAS'!D467:E469,'PR-RAS'!D472:E475,'PR-RAS'!D478:E478,'PR-RAS'!D487:E487,'PR-RAS'!D490:E490)&gt;0),1,0)</f>
        <v>#REF!</v>
      </c>
      <c r="H209" s="38"/>
      <c r="I209" s="99"/>
      <c r="J209" s="80"/>
      <c r="K209" s="99"/>
      <c r="L209" s="99"/>
      <c r="M209" s="99"/>
      <c r="N209" s="38"/>
      <c r="O209" s="38"/>
      <c r="P209" s="38"/>
    </row>
    <row r="210" spans="1:18" ht="28.5" customHeight="1" x14ac:dyDescent="0.2">
      <c r="A210" s="92">
        <v>157</v>
      </c>
      <c r="B210" s="93" t="e">
        <f t="shared" si="14"/>
        <v>#REF!</v>
      </c>
      <c r="C210" s="78" t="s">
        <v>3505</v>
      </c>
      <c r="D210" s="82"/>
      <c r="E210" s="38" t="e">
        <f t="shared" si="12"/>
        <v>#REF!</v>
      </c>
      <c r="F210" s="38">
        <f t="shared" si="13"/>
        <v>0</v>
      </c>
      <c r="G210" s="38" t="e">
        <f>IF(AND(I3=22,MAX('PR-RAS'!D506:E508,'PR-RAS'!D512:E513,'PR-RAS'!D525:E525,'PR-RAS'!D528:E531,'PR-RAS'!D534:E534,'PR-RAS'!D537:E541,'PR-RAS'!D544:E544,'PR-RAS'!D554:E556,'PR-RAS'!D560:E561,'PR-RAS'!D574:E574,'PR-RAS'!D577:E583,'PR-RAS'!D593:E593,'PR-RAS'!D596:E596)&gt;0),1,0)</f>
        <v>#REF!</v>
      </c>
      <c r="H210" s="38"/>
      <c r="I210" s="99"/>
      <c r="J210" s="80"/>
      <c r="K210" s="99"/>
      <c r="L210" s="99"/>
      <c r="M210" s="99"/>
      <c r="N210" s="38"/>
      <c r="O210" s="38"/>
      <c r="P210" s="38"/>
    </row>
    <row r="211" spans="1:18" ht="30" customHeight="1" x14ac:dyDescent="0.2">
      <c r="A211" s="92">
        <v>158</v>
      </c>
      <c r="B211" s="93" t="e">
        <f t="shared" si="14"/>
        <v>#REF!</v>
      </c>
      <c r="C211" s="78" t="s">
        <v>3506</v>
      </c>
      <c r="D211" s="82"/>
      <c r="E211" s="38" t="e">
        <f t="shared" si="12"/>
        <v>#REF!</v>
      </c>
      <c r="F211" s="38">
        <f t="shared" si="13"/>
        <v>0</v>
      </c>
      <c r="G211" s="38" t="e">
        <f>IF(AND(I3=22,MAX('PR-RAS'!D613:E615,'PR-RAS'!D619:E619,'PR-RAS'!D620:E620,'PR-RAS'!D630:E632,'PR-RAS'!D635:E635,'PR-RAS'!D638:E638,'PR-RAS'!D725:E725,'PR-RAS'!D746:E746,'PR-RAS'!D750:E750,'PR-RAS'!D752:E752)&gt;0),1,0)</f>
        <v>#REF!</v>
      </c>
      <c r="H211" s="38"/>
      <c r="I211" s="99"/>
      <c r="J211" s="80"/>
      <c r="K211" s="99"/>
      <c r="L211" s="99"/>
      <c r="M211" s="99"/>
      <c r="N211" s="38"/>
      <c r="O211" s="38"/>
      <c r="P211" s="38"/>
    </row>
    <row r="212" spans="1:18" ht="30.75" customHeight="1" x14ac:dyDescent="0.2">
      <c r="A212" s="92">
        <v>159</v>
      </c>
      <c r="B212" s="93" t="e">
        <f t="shared" si="14"/>
        <v>#REF!</v>
      </c>
      <c r="C212" s="78" t="s">
        <v>3507</v>
      </c>
      <c r="D212" s="82"/>
      <c r="E212" s="38" t="e">
        <f t="shared" si="12"/>
        <v>#REF!</v>
      </c>
      <c r="F212" s="38">
        <f t="shared" si="13"/>
        <v>0</v>
      </c>
      <c r="G212" s="38" t="e">
        <f>IF(AND(I3=23,MAX('PR-RAS'!D17:E22,'PR-RAS'!D26:E26,'PR-RAS'!D30:E30,'PR-RAS'!D32:E32,'PR-RAS'!D36:E38,'PR-RAS'!D44:E48,'PR-RAS'!D77:E81,'PR-RAS'!D135:E138,'PR-RAS'!D176:E176,'PR-RAS'!D242:E245,'PR-RAS'!D250:E253,'PR-RAS'!D257:E261,'PR-RAS'!D263:E268,'PR-RAS'!D359:E359,'PR-RAS'!D387:E387,'PR-RAS'!D411:E411)&gt;0),1,0)</f>
        <v>#REF!</v>
      </c>
      <c r="H212" s="38"/>
      <c r="I212" s="99"/>
      <c r="J212" s="80"/>
      <c r="K212" s="80"/>
      <c r="L212" s="99"/>
      <c r="M212" s="99"/>
      <c r="N212" s="99"/>
      <c r="O212" s="38"/>
      <c r="P212" s="38"/>
    </row>
    <row r="213" spans="1:18" ht="30" customHeight="1" x14ac:dyDescent="0.2">
      <c r="A213" s="92">
        <v>160</v>
      </c>
      <c r="B213" s="93" t="e">
        <f t="shared" si="14"/>
        <v>#REF!</v>
      </c>
      <c r="C213" s="78" t="s">
        <v>3508</v>
      </c>
      <c r="D213" s="82"/>
      <c r="E213" s="38" t="e">
        <f t="shared" si="12"/>
        <v>#REF!</v>
      </c>
      <c r="F213" s="38">
        <f t="shared" si="13"/>
        <v>0</v>
      </c>
      <c r="G213" s="38" t="e">
        <f>IF(AND(I3=23,MAX('PR-RAS'!D432:E436,'PR-RAS'!D439:E439,'PR-RAS'!D449:E451,'PR-RAS'!D455:E456,'PR-RAS'!D467:E469,'PR-RAS'!D472:E475,'PR-RAS'!D478:E478,'PR-RAS'!D487:E487,'PR-RAS'!D490:E490,'PR-RAS'!D506:E508,'PR-RAS'!D512:E513)&gt;0),1,0)</f>
        <v>#REF!</v>
      </c>
      <c r="H213" s="38"/>
      <c r="I213" s="99"/>
      <c r="J213" s="80"/>
      <c r="K213" s="80"/>
      <c r="L213" s="99"/>
      <c r="M213" s="99"/>
      <c r="N213" s="99"/>
      <c r="O213" s="38"/>
      <c r="P213" s="38"/>
    </row>
    <row r="214" spans="1:18" ht="30" customHeight="1" x14ac:dyDescent="0.2">
      <c r="A214" s="92">
        <v>161</v>
      </c>
      <c r="B214" s="93" t="e">
        <f t="shared" si="14"/>
        <v>#REF!</v>
      </c>
      <c r="C214" s="78" t="s">
        <v>3509</v>
      </c>
      <c r="D214" s="82"/>
      <c r="E214" s="38" t="e">
        <f t="shared" si="12"/>
        <v>#REF!</v>
      </c>
      <c r="F214" s="38">
        <f t="shared" si="13"/>
        <v>0</v>
      </c>
      <c r="G214" s="38" t="e">
        <f>IF(AND(I3=23,MAX('PR-RAS'!D525:E525,'PR-RAS'!D528:E531,'PR-RAS'!D534:E534,'PR-RAS'!D537:E541,'PR-RAS'!D544:E544,'PR-RAS'!D554:E556,'PR-RAS'!D560:E561,'PR-RAS'!D574:E574,'PR-RAS'!D577:E583,'PR-RAS'!D593:E593,'PR-RAS'!D596:E596)&gt;0),1,0)</f>
        <v>#REF!</v>
      </c>
      <c r="H214" s="38"/>
      <c r="I214" s="99"/>
      <c r="J214" s="80"/>
      <c r="K214" s="80"/>
      <c r="L214" s="99"/>
      <c r="M214" s="99"/>
      <c r="N214" s="99"/>
      <c r="O214" s="38"/>
      <c r="P214" s="38"/>
    </row>
    <row r="215" spans="1:18" ht="30" customHeight="1" x14ac:dyDescent="0.2">
      <c r="A215" s="92">
        <v>162</v>
      </c>
      <c r="B215" s="93" t="e">
        <f t="shared" si="14"/>
        <v>#REF!</v>
      </c>
      <c r="C215" s="78" t="s">
        <v>3510</v>
      </c>
      <c r="D215" s="82"/>
      <c r="E215" s="38" t="e">
        <f t="shared" si="12"/>
        <v>#REF!</v>
      </c>
      <c r="F215" s="38">
        <f t="shared" si="13"/>
        <v>0</v>
      </c>
      <c r="G215" s="38" t="e">
        <f>IF(AND(I3=23,MAX('PR-RAS'!D613:E615,'PR-RAS'!D619:E620,'PR-RAS'!D630:E632,'PR-RAS'!D635:E635,'PR-RAS'!D638:E638,'PR-RAS'!D725:E725,'PR-RAS'!D746:E746,'PR-RAS'!D748:E748,'PR-RAS'!D750:E750,'PR-RAS'!D752:E752)&gt;0),1,0)</f>
        <v>#REF!</v>
      </c>
      <c r="H215" s="38"/>
      <c r="I215" s="99"/>
      <c r="J215" s="80"/>
      <c r="K215" s="80"/>
      <c r="L215" s="99"/>
      <c r="M215" s="99"/>
      <c r="N215" s="99"/>
      <c r="O215" s="38"/>
      <c r="P215" s="38"/>
    </row>
    <row r="216" spans="1:18" ht="30" customHeight="1" x14ac:dyDescent="0.2">
      <c r="A216" s="92">
        <v>163</v>
      </c>
      <c r="B216" s="93" t="e">
        <f t="shared" si="14"/>
        <v>#REF!</v>
      </c>
      <c r="C216" s="78" t="s">
        <v>3511</v>
      </c>
      <c r="D216" s="82"/>
      <c r="E216" s="38" t="e">
        <f t="shared" si="12"/>
        <v>#REF!</v>
      </c>
      <c r="F216" s="38">
        <f t="shared" si="13"/>
        <v>0</v>
      </c>
      <c r="G216" s="38" t="e">
        <f>IF(AND(I3=31,MAX('PR-RAS'!D8:E38,'PR-RAS'!D39:E42,'PR-RAS'!D44:E48,'PR-RAS'!D142:E142,'PR-RAS'!D64:E67,'PR-RAS'!D176:E176,'PR-RAS'!D209:E209,'PR-RAS'!D242:E245,'PR-RAS'!D250:E253,'PR-RAS'!D263:E268,'PR-RAS'!D359:E359,'PR-RAS'!D387:E387,'PR-RAS'!D411:E411)&gt;0),1,0)</f>
        <v>#REF!</v>
      </c>
      <c r="H216" s="38"/>
      <c r="I216" s="99"/>
      <c r="J216" s="80"/>
      <c r="K216" s="99"/>
      <c r="L216" s="99"/>
      <c r="M216" s="99"/>
      <c r="N216" s="38"/>
      <c r="O216" s="38"/>
      <c r="P216" s="38"/>
      <c r="R216" s="258"/>
    </row>
    <row r="217" spans="1:18" ht="30" customHeight="1" x14ac:dyDescent="0.2">
      <c r="A217" s="92">
        <v>164</v>
      </c>
      <c r="B217" s="93" t="e">
        <f t="shared" si="14"/>
        <v>#REF!</v>
      </c>
      <c r="C217" s="78" t="s">
        <v>3512</v>
      </c>
      <c r="D217" s="82"/>
      <c r="E217" s="38" t="e">
        <f t="shared" si="12"/>
        <v>#REF!</v>
      </c>
      <c r="F217" s="38">
        <f t="shared" si="13"/>
        <v>0</v>
      </c>
      <c r="G217" s="38" t="e">
        <f>IF(AND(I3=31,MAX('PR-RAS'!D432:E436,'PR-RAS'!D439:E439,'PR-RAS'!D449:E451,'PR-RAS'!D455:E456,'PR-RAS'!D467:E469,'PR-RAS'!D472:E475,'PR-RAS'!D478:E478,'PR-RAS'!D490:E490,'PR-RAS'!D492:E496,'PR-RAS'!D506:E508,'PR-RAS'!D512:E513)&gt;0),1,0)</f>
        <v>#REF!</v>
      </c>
      <c r="H217" s="38"/>
      <c r="I217" s="99"/>
      <c r="J217" s="80"/>
      <c r="K217" s="99"/>
      <c r="L217" s="99"/>
      <c r="M217" s="99"/>
      <c r="N217" s="38"/>
      <c r="O217" s="38"/>
      <c r="P217" s="38"/>
    </row>
    <row r="218" spans="1:18" ht="30" customHeight="1" x14ac:dyDescent="0.2">
      <c r="A218" s="92">
        <v>165</v>
      </c>
      <c r="B218" s="93" t="e">
        <f t="shared" si="14"/>
        <v>#REF!</v>
      </c>
      <c r="C218" s="78" t="s">
        <v>3513</v>
      </c>
      <c r="D218" s="82"/>
      <c r="E218" s="38" t="e">
        <f t="shared" si="12"/>
        <v>#REF!</v>
      </c>
      <c r="F218" s="38">
        <f t="shared" si="13"/>
        <v>0</v>
      </c>
      <c r="G218" s="38" t="e">
        <f>IF(AND(I3=31,MAX('PR-RAS'!D525:E525,'PR-RAS'!D528:E531,'PR-RAS'!D534:E534,'PR-RAS'!D537:E541,'PR-RAS'!D544:E544,'PR-RAS'!D554:E556,'PR-RAS'!D560:E561,'PR-RAS'!D574:E574,'PR-RAS'!D577:E583,'PR-RAS'!D593:E593,'PR-RAS'!D596:E596,'PR-RAS'!D598:E602)&gt;0),1,0)</f>
        <v>#REF!</v>
      </c>
      <c r="H218" s="38"/>
      <c r="I218" s="99"/>
      <c r="J218" s="80"/>
      <c r="K218" s="99"/>
      <c r="L218" s="99"/>
      <c r="M218" s="99"/>
      <c r="N218" s="38"/>
      <c r="O218" s="38"/>
      <c r="P218" s="38"/>
    </row>
    <row r="219" spans="1:18" ht="30" customHeight="1" x14ac:dyDescent="0.2">
      <c r="A219" s="92">
        <v>166</v>
      </c>
      <c r="B219" s="93" t="e">
        <f t="shared" si="14"/>
        <v>#REF!</v>
      </c>
      <c r="C219" s="78" t="s">
        <v>3514</v>
      </c>
      <c r="D219" s="82"/>
      <c r="E219" s="38" t="e">
        <f t="shared" si="12"/>
        <v>#REF!</v>
      </c>
      <c r="F219" s="38">
        <f t="shared" si="13"/>
        <v>0</v>
      </c>
      <c r="G219" s="38" t="e">
        <f>IF(AND(I3=31,MAX('PR-RAS'!D619:E620,'PR-RAS'!D630:E632,'PR-RAS'!D635:E635,'PR-RAS'!D638:E638,'PR-RAS'!D657:E657,'PR-RAS'!D659:E659,'PR-RAS'!D725:E725,'PR-RAS'!D746:E746,'PR-RAS'!D748:E748,'PR-RAS'!D750:E750,'PR-RAS'!D752:E752)&gt;0),1,0)</f>
        <v>#REF!</v>
      </c>
      <c r="H219" s="38"/>
      <c r="I219" s="99"/>
      <c r="J219" s="80"/>
      <c r="K219" s="99"/>
      <c r="L219" s="99"/>
      <c r="M219" s="99"/>
      <c r="N219" s="38"/>
      <c r="O219" s="38"/>
      <c r="P219" s="38"/>
    </row>
    <row r="220" spans="1:18" ht="30" customHeight="1" x14ac:dyDescent="0.2">
      <c r="A220" s="92">
        <v>167</v>
      </c>
      <c r="B220" s="93" t="e">
        <f t="shared" si="14"/>
        <v>#REF!</v>
      </c>
      <c r="C220" s="78" t="s">
        <v>3515</v>
      </c>
      <c r="D220" s="82"/>
      <c r="E220" s="38" t="e">
        <f t="shared" si="12"/>
        <v>#REF!</v>
      </c>
      <c r="F220" s="38">
        <f t="shared" si="13"/>
        <v>0</v>
      </c>
      <c r="G220" s="38" t="e">
        <f>IF(AND(I3=41,O3&lt;&gt;23911,O3&lt;&gt;25843,MAX('PR-RAS'!D135:E138)&gt;0),1,0)</f>
        <v>#REF!</v>
      </c>
      <c r="H220" s="38"/>
      <c r="I220" s="99"/>
      <c r="J220" s="80"/>
      <c r="K220" s="99"/>
      <c r="L220" s="99"/>
      <c r="M220" s="99"/>
      <c r="N220" s="38"/>
      <c r="O220" s="38"/>
      <c r="P220" s="38"/>
    </row>
    <row r="221" spans="1:18" ht="30" customHeight="1" x14ac:dyDescent="0.2">
      <c r="A221" s="92">
        <v>168</v>
      </c>
      <c r="B221" s="93" t="e">
        <f t="shared" ref="B221:B223" si="15">IF(E221=1,"Pogreška",IF(F221=1,"Provjera","O.K."))</f>
        <v>#REF!</v>
      </c>
      <c r="C221" s="78" t="s">
        <v>3516</v>
      </c>
      <c r="D221" s="102"/>
      <c r="E221" s="38" t="e">
        <f t="shared" si="12"/>
        <v>#REF!</v>
      </c>
      <c r="F221" s="38">
        <f t="shared" si="13"/>
        <v>0</v>
      </c>
      <c r="G221" s="103" t="e">
        <f>IF(AND(I3=41,MAX('PR-RAS'!D8:E38,'PR-RAS'!D39:E42,'PR-RAS'!D64:E67,'PR-RAS'!D139:E139,'PR-RAS'!D142:E142,'PR-RAS'!D176:E176,'PR-RAS'!D242:E245,'PR-RAS'!D359:E359,'PR-RAS'!D411:E411,'PR-RAS'!D432:E436,'PR-RAS'!D439:E439,'PR-RAS'!D449:E451,'PR-RAS'!D455:E455,'PR-RAS'!D456:E456,'PR-RAS'!D467:E469,'PR-RAS'!D472:E475,'PR-RAS'!D494:E496)&gt;0),1,0)</f>
        <v>#REF!</v>
      </c>
      <c r="H221" s="103"/>
      <c r="I221" s="104"/>
      <c r="J221" s="105"/>
      <c r="K221" s="104"/>
      <c r="L221" s="104"/>
      <c r="M221" s="104"/>
      <c r="N221" s="103"/>
      <c r="O221" s="103"/>
      <c r="P221" s="103"/>
      <c r="R221" s="258"/>
    </row>
    <row r="222" spans="1:18" ht="30" customHeight="1" x14ac:dyDescent="0.2">
      <c r="A222" s="92">
        <v>169</v>
      </c>
      <c r="B222" s="93" t="e">
        <f t="shared" si="15"/>
        <v>#REF!</v>
      </c>
      <c r="C222" s="78" t="s">
        <v>3517</v>
      </c>
      <c r="D222" s="102"/>
      <c r="E222" s="38" t="e">
        <f t="shared" si="12"/>
        <v>#REF!</v>
      </c>
      <c r="F222" s="38">
        <f t="shared" si="13"/>
        <v>0</v>
      </c>
      <c r="G222" s="103" t="e">
        <f>IF(AND(I3=41,MAX('PR-RAS'!D525:E525,'PR-RAS'!D528:E531,'PR-RAS'!D534:E534,'PR-RAS'!D537:E541,'PR-RAS'!D544:E544,'PR-RAS'!D554:E556,'PR-RAS'!D560:E561,'PR-RAS'!D574:E574,'PR-RAS'!D577:E580,'PR-RAS'!D593:E593,'PR-RAS'!D596:E596,'PR-RAS'!D600:E602)&gt;0),1,0)</f>
        <v>#REF!</v>
      </c>
      <c r="H222" s="103"/>
      <c r="I222" s="104"/>
      <c r="J222" s="105"/>
      <c r="K222" s="104"/>
      <c r="L222" s="104"/>
      <c r="M222" s="104"/>
      <c r="N222" s="103"/>
      <c r="O222" s="103"/>
      <c r="P222" s="103"/>
    </row>
    <row r="223" spans="1:18" ht="30" customHeight="1" x14ac:dyDescent="0.2">
      <c r="A223" s="92">
        <v>170</v>
      </c>
      <c r="B223" s="93" t="e">
        <f t="shared" si="15"/>
        <v>#REF!</v>
      </c>
      <c r="C223" s="78" t="s">
        <v>3518</v>
      </c>
      <c r="D223" s="102"/>
      <c r="E223" s="38" t="e">
        <f t="shared" si="12"/>
        <v>#REF!</v>
      </c>
      <c r="F223" s="38">
        <f t="shared" si="13"/>
        <v>0</v>
      </c>
      <c r="G223" s="103" t="e">
        <f>IF(AND(I3=41,MAX('PR-RAS'!D630:E632,'PR-RAS'!D635:E635,'PR-RAS'!D638:E638,'PR-RAS'!D657:E657,'PR-RAS'!D659:E659,'PR-RAS'!D746:E746,'PR-RAS'!D748:E748,'PR-RAS'!D750:E750,'PR-RAS'!D752:E752)&gt;0),1,0)</f>
        <v>#REF!</v>
      </c>
      <c r="H223" s="103"/>
      <c r="I223" s="104"/>
      <c r="J223" s="105"/>
      <c r="K223" s="104"/>
      <c r="L223" s="104"/>
      <c r="M223" s="104"/>
      <c r="N223" s="106"/>
      <c r="O223" s="103"/>
      <c r="P223" s="103"/>
    </row>
    <row r="224" spans="1:18" ht="30" customHeight="1" x14ac:dyDescent="0.2">
      <c r="A224" s="92">
        <v>171</v>
      </c>
      <c r="B224" s="93" t="e">
        <f t="shared" ref="B224:B297" si="16">IF(E224=1,"Pogreška",IF(F224=1,"Provjera","O.K."))</f>
        <v>#REF!</v>
      </c>
      <c r="C224" s="78" t="s">
        <v>3519</v>
      </c>
      <c r="D224" s="82"/>
      <c r="E224" s="38" t="e">
        <f t="shared" si="12"/>
        <v>#REF!</v>
      </c>
      <c r="F224" s="38">
        <f t="shared" si="13"/>
        <v>0</v>
      </c>
      <c r="G224" s="38" t="e">
        <f>IF(AND(I3=42,MAX('PR-RAS'!D8:E38,'PR-RAS'!D39:E42,'PR-RAS'!D44:E48,'PR-RAS'!D64:E67,'PR-RAS'!D135:E139,'PR-RAS'!D142:E142,'PR-RAS'!D176:E176,'PR-RAS'!D231:E236,'PR-RAS'!D242:E245,'PR-RAS'!D263:E268,'PR-RAS'!D359:E359,'PR-RAS'!D411:E411)&gt;0),1,0)</f>
        <v>#REF!</v>
      </c>
      <c r="H224" s="38"/>
      <c r="I224" s="80"/>
      <c r="J224" s="99"/>
      <c r="K224" s="99"/>
      <c r="L224" s="99"/>
      <c r="M224" s="99"/>
      <c r="N224" s="38"/>
      <c r="O224" s="38"/>
      <c r="P224" s="38"/>
      <c r="R224" s="258"/>
    </row>
    <row r="225" spans="1:16" ht="30" customHeight="1" x14ac:dyDescent="0.2">
      <c r="A225" s="92">
        <v>172</v>
      </c>
      <c r="B225" s="93" t="e">
        <f t="shared" si="16"/>
        <v>#REF!</v>
      </c>
      <c r="C225" s="78" t="s">
        <v>3520</v>
      </c>
      <c r="D225" s="82"/>
      <c r="E225" s="38" t="e">
        <f t="shared" si="12"/>
        <v>#REF!</v>
      </c>
      <c r="F225" s="38">
        <f t="shared" si="13"/>
        <v>0</v>
      </c>
      <c r="G225" s="38" t="e">
        <f>IF(AND(I3=42,MAX('PR-RAS'!D432:E436,'PR-RAS'!D439:E439,'PR-RAS'!D449:E451,'PR-RAS'!D455:E456,'PR-RAS'!D467:E469,'PR-RAS'!D472:E475,'PR-RAS'!D478:E478,'PR-RAS'!D487:E487,'PR-RAS'!D490:E490,'PR-RAS'!D492:E496,'PR-RAS'!D525:E525,'PR-RAS'!D528:E531)&gt;0),1,0)</f>
        <v>#REF!</v>
      </c>
      <c r="H225" s="38"/>
      <c r="I225" s="80"/>
      <c r="J225" s="99"/>
      <c r="K225" s="99"/>
      <c r="L225" s="99"/>
      <c r="M225" s="99"/>
      <c r="N225" s="38"/>
      <c r="O225" s="38"/>
      <c r="P225" s="38"/>
    </row>
    <row r="226" spans="1:16" ht="30" customHeight="1" x14ac:dyDescent="0.2">
      <c r="A226" s="92">
        <v>173</v>
      </c>
      <c r="B226" s="93" t="e">
        <f t="shared" si="16"/>
        <v>#REF!</v>
      </c>
      <c r="C226" s="78" t="s">
        <v>3521</v>
      </c>
      <c r="D226" s="82"/>
      <c r="E226" s="38" t="e">
        <f t="shared" si="12"/>
        <v>#REF!</v>
      </c>
      <c r="F226" s="38">
        <f t="shared" si="13"/>
        <v>0</v>
      </c>
      <c r="G226" s="38" t="e">
        <f>IF(AND(I3=42,MAX('PR-RAS'!D534:E534,'PR-RAS'!D537:E541,'PR-RAS'!D544:E544,'PR-RAS'!D554:E556,'PR-RAS'!D560:E561,'PR-RAS'!D574:E574,'PR-RAS'!D577:E583,'PR-RAS'!D593:E593,'PR-RAS'!D596:E596,'PR-RAS'!D600:E602)&gt;0),1,0)</f>
        <v>#REF!</v>
      </c>
      <c r="H226" s="38"/>
      <c r="I226" s="80"/>
      <c r="J226" s="99"/>
      <c r="K226" s="99"/>
      <c r="L226" s="99"/>
      <c r="M226" s="99"/>
      <c r="N226" s="38"/>
      <c r="O226" s="38"/>
      <c r="P226" s="38"/>
    </row>
    <row r="227" spans="1:16" ht="30" customHeight="1" x14ac:dyDescent="0.2">
      <c r="A227" s="92">
        <v>174</v>
      </c>
      <c r="B227" s="93" t="e">
        <f t="shared" si="16"/>
        <v>#REF!</v>
      </c>
      <c r="C227" s="78" t="s">
        <v>3522</v>
      </c>
      <c r="D227" s="82"/>
      <c r="E227" s="38" t="e">
        <f t="shared" si="12"/>
        <v>#REF!</v>
      </c>
      <c r="F227" s="38">
        <f t="shared" si="13"/>
        <v>0</v>
      </c>
      <c r="G227" s="38" t="e">
        <f>IF(AND(I3=42,MAX('PR-RAS'!D630:E632,'PR-RAS'!D635:E635,'PR-RAS'!D638:E638,'PR-RAS'!D657:E657,'PR-RAS'!D659:E659,'PR-RAS'!D725:E725,'PR-RAS'!D746:E746,'PR-RAS'!D748:E748,'PR-RAS'!D750:E750,'PR-RAS'!D752:E752)&gt;0),1,0)</f>
        <v>#REF!</v>
      </c>
      <c r="H227" s="38"/>
      <c r="I227" s="80"/>
      <c r="J227" s="99"/>
      <c r="K227" s="99"/>
      <c r="L227" s="99"/>
      <c r="M227" s="99"/>
      <c r="N227" s="38"/>
      <c r="O227" s="38"/>
      <c r="P227" s="38"/>
    </row>
    <row r="228" spans="1:16" ht="51" customHeight="1" x14ac:dyDescent="0.2">
      <c r="A228" s="92">
        <v>175</v>
      </c>
      <c r="B228" s="93" t="e">
        <f t="shared" si="16"/>
        <v>#REF!</v>
      </c>
      <c r="C228" s="78" t="s">
        <v>3523</v>
      </c>
      <c r="D228" s="82"/>
      <c r="E228" s="38">
        <f t="shared" ref="E228:E295" si="17">MAX(G228:K228)</f>
        <v>0</v>
      </c>
      <c r="F228" s="38" t="e">
        <f t="shared" si="13"/>
        <v>#REF!</v>
      </c>
      <c r="G228" s="38"/>
      <c r="H228" s="38"/>
      <c r="I228" s="38"/>
      <c r="J228" s="38"/>
      <c r="K228" s="38"/>
      <c r="L228" s="38" t="e">
        <f>IF(AND(I3=11,OR(AND('PR-RAS'!D657&lt;&gt;0,'PR-RAS'!D658&lt;&gt;0),AND('PR-RAS'!D659&lt;&gt;0,'PR-RAS'!D660&lt;&gt;0))),1,0)</f>
        <v>#REF!</v>
      </c>
      <c r="M228" s="38" t="e">
        <f>IF(AND(I3=11,OR(AND('PR-RAS'!E657&lt;&gt;0,'PR-RAS'!E658&lt;&gt;0),AND('PR-RAS'!E659&lt;&gt;0,'PR-RAS'!E660&lt;&gt;0))),1,0)</f>
        <v>#REF!</v>
      </c>
      <c r="N228" s="38"/>
      <c r="O228" s="38"/>
      <c r="P228" s="38"/>
    </row>
    <row r="229" spans="1:16" ht="30" customHeight="1" x14ac:dyDescent="0.2">
      <c r="A229" s="92">
        <v>176</v>
      </c>
      <c r="B229" s="93" t="str">
        <f t="shared" si="16"/>
        <v>O.K.</v>
      </c>
      <c r="C229" s="78" t="s">
        <v>3524</v>
      </c>
      <c r="D229" s="82"/>
      <c r="E229" s="38">
        <f t="shared" si="17"/>
        <v>0</v>
      </c>
      <c r="F229" s="38">
        <f t="shared" ref="F229:F297" si="18">MAX(L229:O229)</f>
        <v>0</v>
      </c>
      <c r="G229" s="38"/>
      <c r="H229" s="38"/>
      <c r="I229" s="38"/>
      <c r="J229" s="38"/>
      <c r="K229" s="38"/>
      <c r="L229" s="38">
        <f>IF(AND('PR-RAS'!D24&gt;0,'PR-RAS'!D662=0,'PR-RAS'!D663=0),1,0)</f>
        <v>0</v>
      </c>
      <c r="M229" s="38">
        <f>IF(AND('PR-RAS'!E24&gt;0,'PR-RAS'!E662=0,'PR-RAS'!E663=0),1,0)</f>
        <v>0</v>
      </c>
      <c r="N229" s="38"/>
      <c r="O229" s="38"/>
      <c r="P229" s="38"/>
    </row>
    <row r="230" spans="1:16" ht="30" customHeight="1" x14ac:dyDescent="0.2">
      <c r="A230" s="92">
        <v>270</v>
      </c>
      <c r="B230" s="93" t="str">
        <f t="shared" si="16"/>
        <v>O.K.</v>
      </c>
      <c r="C230" s="78" t="s">
        <v>3525</v>
      </c>
      <c r="D230" s="82"/>
      <c r="E230" s="38">
        <f>MAX(G230:K230)</f>
        <v>0</v>
      </c>
      <c r="F230" s="38">
        <f>MAX(L230:O230)</f>
        <v>0</v>
      </c>
      <c r="G230" s="38"/>
      <c r="H230" s="38"/>
      <c r="I230" s="38"/>
      <c r="J230" s="38"/>
      <c r="K230" s="38"/>
      <c r="L230" s="38">
        <f>IF(AND('PR-RAS'!D27&gt;0,'PR-RAS'!D664=0),1,0)</f>
        <v>0</v>
      </c>
      <c r="M230" s="38">
        <f>IF(AND('PR-RAS'!E27&gt;0,'PR-RAS'!E664=0),1,0)</f>
        <v>0</v>
      </c>
      <c r="N230" s="38"/>
      <c r="O230" s="38"/>
      <c r="P230" s="38"/>
    </row>
    <row r="231" spans="1:16" ht="30" customHeight="1" x14ac:dyDescent="0.2">
      <c r="A231" s="92">
        <v>178</v>
      </c>
      <c r="B231" s="93" t="str">
        <f t="shared" si="16"/>
        <v>O.K.</v>
      </c>
      <c r="C231" s="78" t="s">
        <v>3526</v>
      </c>
      <c r="D231" s="82"/>
      <c r="E231" s="38">
        <f t="shared" si="17"/>
        <v>0</v>
      </c>
      <c r="F231" s="38">
        <f t="shared" si="18"/>
        <v>0</v>
      </c>
      <c r="G231" s="38"/>
      <c r="H231" s="38"/>
      <c r="I231" s="38"/>
      <c r="J231" s="38"/>
      <c r="K231" s="38"/>
      <c r="L231" s="38">
        <f>IF(AND('PR-RAS'!D90&gt;0,'PR-RAS'!D710=0),1,0)</f>
        <v>0</v>
      </c>
      <c r="M231" s="38">
        <f>IF(AND('PR-RAS'!E90&gt;0,'PR-RAS'!E710=0),1,0)</f>
        <v>0</v>
      </c>
      <c r="N231" s="38"/>
      <c r="O231" s="38"/>
      <c r="P231" s="38"/>
    </row>
    <row r="232" spans="1:16" ht="30" customHeight="1" x14ac:dyDescent="0.2">
      <c r="A232" s="92">
        <v>271</v>
      </c>
      <c r="B232" s="93" t="str">
        <f t="shared" si="16"/>
        <v>O.K.</v>
      </c>
      <c r="C232" s="78" t="s">
        <v>3527</v>
      </c>
      <c r="D232" s="224"/>
      <c r="E232" s="225">
        <f>MAX(G232:K232)</f>
        <v>0</v>
      </c>
      <c r="F232" s="225">
        <f>MAX(L232:O232)</f>
        <v>0</v>
      </c>
      <c r="G232" s="225"/>
      <c r="H232" s="225"/>
      <c r="I232" s="225"/>
      <c r="J232" s="225"/>
      <c r="K232" s="225"/>
      <c r="L232" s="225">
        <f>IF(AND('PR-RAS'!D93&gt;0,'PR-RAS'!D711=0),1,0)</f>
        <v>0</v>
      </c>
      <c r="M232" s="225">
        <f>IF(AND('PR-RAS'!E93&gt;0,'PR-RAS'!E711=0),1,0)</f>
        <v>0</v>
      </c>
      <c r="N232" s="225"/>
      <c r="O232" s="225"/>
      <c r="P232" s="225"/>
    </row>
    <row r="233" spans="1:16" ht="30" customHeight="1" x14ac:dyDescent="0.2">
      <c r="A233" s="92">
        <v>272</v>
      </c>
      <c r="B233" s="93" t="str">
        <f t="shared" si="16"/>
        <v>O.K.</v>
      </c>
      <c r="C233" s="78" t="s">
        <v>3528</v>
      </c>
      <c r="D233" s="82"/>
      <c r="E233" s="38">
        <f>MAX(G233:K233)</f>
        <v>0</v>
      </c>
      <c r="F233" s="38">
        <f>MAX(L233:O233)</f>
        <v>0</v>
      </c>
      <c r="G233" s="38"/>
      <c r="H233" s="38"/>
      <c r="I233" s="38"/>
      <c r="J233" s="38"/>
      <c r="K233" s="38"/>
      <c r="L233" s="38">
        <f>IF(AND('PR-RAS'!D94&gt;0,'PR-RAS'!D712=0),1,0)</f>
        <v>0</v>
      </c>
      <c r="M233" s="38">
        <f>IF(AND('PR-RAS'!E94&gt;0,'PR-RAS'!E712=0),1,0)</f>
        <v>0</v>
      </c>
      <c r="N233" s="38"/>
      <c r="O233" s="38"/>
      <c r="P233" s="38"/>
    </row>
    <row r="234" spans="1:16" ht="36" customHeight="1" x14ac:dyDescent="0.2">
      <c r="A234" s="92">
        <v>273</v>
      </c>
      <c r="B234" s="93" t="str">
        <f t="shared" si="16"/>
        <v>O.K.</v>
      </c>
      <c r="C234" s="78" t="s">
        <v>3529</v>
      </c>
      <c r="D234" s="82"/>
      <c r="E234" s="38">
        <f>MAX(G234:K234)</f>
        <v>0</v>
      </c>
      <c r="F234" s="38">
        <f>MAX(L234:O234)</f>
        <v>0</v>
      </c>
      <c r="G234" s="38"/>
      <c r="H234" s="38"/>
      <c r="I234" s="38"/>
      <c r="J234" s="38"/>
      <c r="K234" s="38"/>
      <c r="L234" s="38">
        <f>IF(AND('PR-RAS'!D95&gt;0,'PR-RAS'!D713=0,'PR-RAS'!D714=0),1,0)</f>
        <v>0</v>
      </c>
      <c r="M234" s="38">
        <f>IF(AND('PR-RAS'!E95&gt;0,'PR-RAS'!E713=0,'PR-RAS'!E714=0),1,0)</f>
        <v>0</v>
      </c>
      <c r="N234" s="38"/>
      <c r="O234" s="38"/>
      <c r="P234" s="38"/>
    </row>
    <row r="235" spans="1:16" ht="30" customHeight="1" x14ac:dyDescent="0.2">
      <c r="A235" s="92">
        <v>274</v>
      </c>
      <c r="B235" s="93" t="str">
        <f t="shared" si="16"/>
        <v>O.K.</v>
      </c>
      <c r="C235" s="78" t="s">
        <v>3530</v>
      </c>
      <c r="D235" s="82"/>
      <c r="E235" s="38">
        <f>MAX(G235:K235)</f>
        <v>0</v>
      </c>
      <c r="F235" s="38">
        <f>MAX(L235:O235)</f>
        <v>0</v>
      </c>
      <c r="G235" s="38"/>
      <c r="H235" s="38"/>
      <c r="I235" s="38"/>
      <c r="J235" s="38"/>
      <c r="K235" s="38"/>
      <c r="L235" s="38">
        <f>IF(AND('PR-RAS'!D111&gt;0,'PR-RAS'!D722=0),1,0)</f>
        <v>0</v>
      </c>
      <c r="M235" s="38">
        <f>IF(AND('PR-RAS'!E111&gt;0,'PR-RAS'!E722=0),1,0)</f>
        <v>0</v>
      </c>
      <c r="N235" s="38"/>
      <c r="O235" s="38"/>
      <c r="P235" s="38"/>
    </row>
    <row r="236" spans="1:16" ht="60.6" customHeight="1" x14ac:dyDescent="0.2">
      <c r="A236" s="92">
        <v>179</v>
      </c>
      <c r="B236" s="93" t="str">
        <f t="shared" si="16"/>
        <v>O.K.</v>
      </c>
      <c r="C236" s="78" t="s">
        <v>3531</v>
      </c>
      <c r="D236" s="82"/>
      <c r="E236" s="38">
        <f t="shared" si="17"/>
        <v>0</v>
      </c>
      <c r="F236" s="38">
        <f t="shared" si="18"/>
        <v>0</v>
      </c>
      <c r="G236" s="38"/>
      <c r="H236" s="38"/>
      <c r="I236" s="38"/>
      <c r="J236" s="38"/>
      <c r="K236" s="38"/>
      <c r="L236" s="38">
        <f>IF(AND('PR-RAS'!D117&gt;0,SUM('PR-RAS'!D723:'PR-RAS'!D726)=0),1,0)</f>
        <v>0</v>
      </c>
      <c r="M236" s="38">
        <f>IF(AND('PR-RAS'!E117&gt;0,SUM('PR-RAS'!E723:'PR-RAS'!E726)=0),1,0)</f>
        <v>0</v>
      </c>
      <c r="N236" s="38"/>
      <c r="O236" s="38"/>
      <c r="P236" s="38"/>
    </row>
    <row r="237" spans="1:16" ht="30" customHeight="1" x14ac:dyDescent="0.2">
      <c r="A237" s="92">
        <v>180</v>
      </c>
      <c r="B237" s="93" t="str">
        <f t="shared" si="16"/>
        <v>Provjera</v>
      </c>
      <c r="C237" s="78" t="s">
        <v>3532</v>
      </c>
      <c r="D237" s="82"/>
      <c r="E237" s="38">
        <f t="shared" si="17"/>
        <v>0</v>
      </c>
      <c r="F237" s="38">
        <f t="shared" si="18"/>
        <v>1</v>
      </c>
      <c r="G237" s="38"/>
      <c r="H237" s="38"/>
      <c r="I237" s="38"/>
      <c r="J237" s="38"/>
      <c r="K237" s="38"/>
      <c r="L237" s="38">
        <f>IF(AND('PR-RAS'!D159&gt;0,SUM('PR-RAS'!D732:D733)=0),1,0)</f>
        <v>1</v>
      </c>
      <c r="M237" s="38">
        <f>IF(AND('PR-RAS'!E159&gt;0,SUM('PR-RAS'!E732:E733)=0),1,0)</f>
        <v>1</v>
      </c>
      <c r="N237" s="38"/>
      <c r="O237" s="38"/>
      <c r="P237" s="38"/>
    </row>
    <row r="238" spans="1:16" ht="30" customHeight="1" x14ac:dyDescent="0.2">
      <c r="A238" s="92">
        <v>181</v>
      </c>
      <c r="B238" s="93" t="str">
        <f t="shared" si="16"/>
        <v>O.K.</v>
      </c>
      <c r="C238" s="78" t="s">
        <v>3533</v>
      </c>
      <c r="D238" s="82"/>
      <c r="E238" s="38">
        <f t="shared" si="17"/>
        <v>0</v>
      </c>
      <c r="F238" s="38">
        <f t="shared" si="18"/>
        <v>0</v>
      </c>
      <c r="G238" s="38"/>
      <c r="H238" s="38"/>
      <c r="I238" s="38"/>
      <c r="J238" s="38"/>
      <c r="K238" s="38"/>
      <c r="L238" s="38">
        <f>IF(AND('PR-RAS'!D184&gt;0,'PR-RAS'!D736=0),1,0)</f>
        <v>0</v>
      </c>
      <c r="M238" s="38">
        <f>IF(AND('PR-RAS'!E184&gt;0,'PR-RAS'!E736=0),1,0)</f>
        <v>0</v>
      </c>
      <c r="N238" s="38"/>
      <c r="O238" s="38"/>
      <c r="P238" s="38"/>
    </row>
    <row r="239" spans="1:16" ht="32.25" customHeight="1" x14ac:dyDescent="0.2">
      <c r="A239" s="92">
        <v>182</v>
      </c>
      <c r="B239" s="93" t="str">
        <f t="shared" si="16"/>
        <v>Provjera</v>
      </c>
      <c r="C239" s="78" t="s">
        <v>3534</v>
      </c>
      <c r="D239" s="82"/>
      <c r="E239" s="38">
        <f t="shared" si="17"/>
        <v>0</v>
      </c>
      <c r="F239" s="38">
        <f t="shared" si="18"/>
        <v>1</v>
      </c>
      <c r="G239" s="38"/>
      <c r="H239" s="38"/>
      <c r="I239" s="38"/>
      <c r="J239" s="38"/>
      <c r="K239" s="38"/>
      <c r="L239" s="38">
        <f>IF(AND('PR-RAS'!D185&gt;0,SUM('PR-RAS'!D737:D739)=0),1,0)</f>
        <v>1</v>
      </c>
      <c r="M239" s="38">
        <f>IF(AND('PR-RAS'!E185&gt;0,SUM('PR-RAS'!E737:E739)=0),1,0)</f>
        <v>1</v>
      </c>
      <c r="N239" s="38"/>
      <c r="O239" s="38"/>
      <c r="P239" s="38"/>
    </row>
    <row r="240" spans="1:16" ht="30" customHeight="1" x14ac:dyDescent="0.2">
      <c r="A240" s="92">
        <v>183</v>
      </c>
      <c r="B240" s="93" t="str">
        <f t="shared" si="16"/>
        <v>Provjera</v>
      </c>
      <c r="C240" s="78" t="s">
        <v>3535</v>
      </c>
      <c r="D240" s="82"/>
      <c r="E240" s="38">
        <f t="shared" si="17"/>
        <v>0</v>
      </c>
      <c r="F240" s="38">
        <f t="shared" si="18"/>
        <v>1</v>
      </c>
      <c r="G240" s="38"/>
      <c r="H240" s="38"/>
      <c r="I240" s="38"/>
      <c r="J240" s="38"/>
      <c r="K240" s="38"/>
      <c r="L240" s="38">
        <f>IF(AND('PR-RAS'!D187&gt;0,'PR-RAS'!D740=0),1,0)</f>
        <v>1</v>
      </c>
      <c r="M240" s="38">
        <f>IF(AND('PR-RAS'!E187&gt;0,'PR-RAS'!E740=0),1,0)</f>
        <v>1</v>
      </c>
      <c r="N240" s="38"/>
      <c r="O240" s="38"/>
      <c r="P240" s="38"/>
    </row>
    <row r="241" spans="1:16" ht="30" customHeight="1" x14ac:dyDescent="0.2">
      <c r="A241" s="92">
        <v>184</v>
      </c>
      <c r="B241" s="93" t="str">
        <f t="shared" si="16"/>
        <v>O.K.</v>
      </c>
      <c r="C241" s="78" t="s">
        <v>3536</v>
      </c>
      <c r="D241" s="82"/>
      <c r="E241" s="38">
        <f t="shared" si="17"/>
        <v>0</v>
      </c>
      <c r="F241" s="38">
        <f t="shared" si="18"/>
        <v>0</v>
      </c>
      <c r="G241" s="38"/>
      <c r="H241" s="38"/>
      <c r="I241" s="38"/>
      <c r="J241" s="38"/>
      <c r="K241" s="38"/>
      <c r="L241" s="38">
        <f>IF(AND('PR-RAS'!D195&gt;0,'PR-RAS'!D741=0),1,0)</f>
        <v>0</v>
      </c>
      <c r="M241" s="38">
        <f>IF(AND('PR-RAS'!E195&gt;0,'PR-RAS'!E741=0),1,0)</f>
        <v>0</v>
      </c>
      <c r="N241" s="38"/>
      <c r="O241" s="38"/>
      <c r="P241" s="38"/>
    </row>
    <row r="242" spans="1:16" ht="30" customHeight="1" x14ac:dyDescent="0.2">
      <c r="A242" s="92">
        <v>185</v>
      </c>
      <c r="B242" s="93" t="str">
        <f t="shared" si="16"/>
        <v>O.K.</v>
      </c>
      <c r="C242" s="78" t="s">
        <v>3537</v>
      </c>
      <c r="D242" s="82"/>
      <c r="E242" s="38">
        <f t="shared" si="17"/>
        <v>0</v>
      </c>
      <c r="F242" s="38">
        <f t="shared" si="18"/>
        <v>0</v>
      </c>
      <c r="G242" s="38"/>
      <c r="H242" s="38"/>
      <c r="I242" s="38"/>
      <c r="J242" s="38"/>
      <c r="K242" s="38"/>
      <c r="L242" s="38">
        <f>IF(AND('PR-RAS'!D196&gt;0,'PR-RAS'!D742=0),1,0)</f>
        <v>0</v>
      </c>
      <c r="M242" s="38">
        <f>IF(AND('PR-RAS'!E196&gt;0,'PR-RAS'!E742=0),1,0)</f>
        <v>0</v>
      </c>
      <c r="N242" s="38"/>
      <c r="O242" s="38"/>
      <c r="P242" s="38"/>
    </row>
    <row r="243" spans="1:16" ht="30" customHeight="1" x14ac:dyDescent="0.2">
      <c r="A243" s="92">
        <v>275</v>
      </c>
      <c r="B243" s="93" t="str">
        <f t="shared" si="16"/>
        <v>O.K.</v>
      </c>
      <c r="C243" s="78" t="s">
        <v>3538</v>
      </c>
      <c r="D243" s="82"/>
      <c r="E243" s="38">
        <f>MAX(G243:K243)</f>
        <v>0</v>
      </c>
      <c r="F243" s="38">
        <f>MAX(L243:O243)</f>
        <v>0</v>
      </c>
      <c r="G243" s="38"/>
      <c r="H243" s="38"/>
      <c r="I243" s="38"/>
      <c r="J243" s="38"/>
      <c r="K243" s="38"/>
      <c r="L243" s="38">
        <f>IF(AND('PR-RAS'!D198&gt;0,'PR-RAS'!D743=0),1,0)</f>
        <v>0</v>
      </c>
      <c r="M243" s="38">
        <f>IF(AND('PR-RAS'!E198&gt;0,'PR-RAS'!E743=0),1,0)</f>
        <v>0</v>
      </c>
      <c r="N243" s="38"/>
      <c r="O243" s="38"/>
      <c r="P243" s="38"/>
    </row>
    <row r="244" spans="1:16" ht="30" customHeight="1" x14ac:dyDescent="0.2">
      <c r="A244" s="92">
        <v>276</v>
      </c>
      <c r="B244" s="93" t="str">
        <f t="shared" si="16"/>
        <v>O.K.</v>
      </c>
      <c r="C244" s="78" t="s">
        <v>3539</v>
      </c>
      <c r="D244" s="82"/>
      <c r="E244" s="38">
        <f>MAX(G244:K244)</f>
        <v>0</v>
      </c>
      <c r="F244" s="38">
        <f>MAX(L244:O244)</f>
        <v>0</v>
      </c>
      <c r="G244" s="38"/>
      <c r="H244" s="38"/>
      <c r="I244" s="38"/>
      <c r="J244" s="38"/>
      <c r="K244" s="38"/>
      <c r="L244" s="38">
        <f>IF(AND('PR-RAS'!D199&gt;0,'PR-RAS'!D744=0),1,0)</f>
        <v>0</v>
      </c>
      <c r="M244" s="38">
        <f>IF(AND('PR-RAS'!E199&gt;0,'PR-RAS'!E744=0),1,0)</f>
        <v>0</v>
      </c>
      <c r="N244" s="38"/>
      <c r="O244" s="38"/>
      <c r="P244" s="38"/>
    </row>
    <row r="245" spans="1:16" ht="43.5" customHeight="1" x14ac:dyDescent="0.2">
      <c r="A245" s="92">
        <v>186</v>
      </c>
      <c r="B245" s="93" t="str">
        <f t="shared" si="16"/>
        <v>O.K.</v>
      </c>
      <c r="C245" s="78" t="s">
        <v>3540</v>
      </c>
      <c r="D245" s="82"/>
      <c r="E245" s="38">
        <f t="shared" si="17"/>
        <v>0</v>
      </c>
      <c r="F245" s="38">
        <f t="shared" si="18"/>
        <v>0</v>
      </c>
      <c r="G245" s="38"/>
      <c r="H245" s="38"/>
      <c r="I245" s="38"/>
      <c r="J245" s="38"/>
      <c r="K245" s="38"/>
      <c r="L245" s="38">
        <f>IF(AND('PR-RAS'!D214&gt;0,SUM('PR-RAS'!D766:D768)=0),1,0)</f>
        <v>0</v>
      </c>
      <c r="M245" s="38">
        <f>IF(AND('PR-RAS'!E214&gt;0,SUM('PR-RAS'!E766:E768)=0),1,0)</f>
        <v>0</v>
      </c>
      <c r="N245" s="38"/>
      <c r="O245" s="38"/>
      <c r="P245" s="38"/>
    </row>
    <row r="246" spans="1:16" ht="30" customHeight="1" x14ac:dyDescent="0.2">
      <c r="A246" s="92">
        <v>187</v>
      </c>
      <c r="B246" s="93" t="str">
        <f t="shared" si="16"/>
        <v>O.K.</v>
      </c>
      <c r="C246" s="78" t="s">
        <v>3541</v>
      </c>
      <c r="D246" s="82"/>
      <c r="E246" s="38">
        <f t="shared" si="17"/>
        <v>0</v>
      </c>
      <c r="F246" s="38">
        <f t="shared" si="18"/>
        <v>0</v>
      </c>
      <c r="G246" s="38"/>
      <c r="H246" s="38"/>
      <c r="I246" s="38"/>
      <c r="J246" s="38"/>
      <c r="K246" s="38"/>
      <c r="L246" s="38">
        <f>IF(AND('PR-RAS'!D220&gt;0,'PR-RAS'!D776=0),1,0)</f>
        <v>0</v>
      </c>
      <c r="M246" s="38">
        <f>IF(AND('PR-RAS'!E220&gt;0,'PR-RAS'!E776=0),1,0)</f>
        <v>0</v>
      </c>
      <c r="N246" s="38"/>
      <c r="O246" s="38"/>
      <c r="P246" s="38"/>
    </row>
    <row r="247" spans="1:16" ht="30" customHeight="1" x14ac:dyDescent="0.2">
      <c r="A247" s="92">
        <v>189</v>
      </c>
      <c r="B247" s="93" t="str">
        <f t="shared" si="16"/>
        <v>O.K.</v>
      </c>
      <c r="C247" s="78" t="s">
        <v>3542</v>
      </c>
      <c r="D247" s="82"/>
      <c r="E247" s="38">
        <f t="shared" si="17"/>
        <v>0</v>
      </c>
      <c r="F247" s="38">
        <f t="shared" si="18"/>
        <v>0</v>
      </c>
      <c r="G247" s="38"/>
      <c r="H247" s="38"/>
      <c r="I247" s="38"/>
      <c r="J247" s="38"/>
      <c r="K247" s="38"/>
      <c r="L247" s="38">
        <f>IF(AND('PR-RAS'!D275&gt;0,'PR-RAS'!D856=0),1,0)</f>
        <v>0</v>
      </c>
      <c r="M247" s="38">
        <f>IF(AND('PR-RAS'!E275&gt;0,'PR-RAS'!E856=0),1,0)</f>
        <v>0</v>
      </c>
      <c r="N247" s="38"/>
      <c r="O247" s="38"/>
      <c r="P247" s="38"/>
    </row>
    <row r="248" spans="1:16" ht="33" customHeight="1" x14ac:dyDescent="0.2">
      <c r="A248" s="92">
        <v>190</v>
      </c>
      <c r="B248" s="93" t="str">
        <f t="shared" si="16"/>
        <v>O.K.</v>
      </c>
      <c r="C248" s="78" t="s">
        <v>3543</v>
      </c>
      <c r="D248" s="82"/>
      <c r="E248" s="38">
        <f t="shared" si="17"/>
        <v>0</v>
      </c>
      <c r="F248" s="38">
        <f t="shared" si="18"/>
        <v>0</v>
      </c>
      <c r="G248" s="38"/>
      <c r="H248" s="38"/>
      <c r="I248" s="38"/>
      <c r="J248" s="38"/>
      <c r="K248" s="38"/>
      <c r="L248" s="38">
        <f>IF(AND('PR-RAS'!D438&gt;0,SUM('PR-RAS'!D873:D873)=0),1,0)</f>
        <v>0</v>
      </c>
      <c r="M248" s="38">
        <f>IF(AND('PR-RAS'!E438&gt;0,SUM('PR-RAS'!E873:E873)=0),1,0)</f>
        <v>0</v>
      </c>
      <c r="N248" s="38"/>
      <c r="O248" s="38"/>
      <c r="P248" s="38"/>
    </row>
    <row r="249" spans="1:16" ht="30" customHeight="1" x14ac:dyDescent="0.2">
      <c r="A249" s="92">
        <v>191</v>
      </c>
      <c r="B249" s="93" t="str">
        <f t="shared" si="16"/>
        <v>O.K.</v>
      </c>
      <c r="C249" s="78" t="s">
        <v>3544</v>
      </c>
      <c r="D249" s="82"/>
      <c r="E249" s="38">
        <f t="shared" si="17"/>
        <v>0</v>
      </c>
      <c r="F249" s="38">
        <f t="shared" si="18"/>
        <v>0</v>
      </c>
      <c r="G249" s="38"/>
      <c r="H249" s="38"/>
      <c r="I249" s="38"/>
      <c r="J249" s="38"/>
      <c r="K249" s="38"/>
      <c r="L249" s="38">
        <f>IF(AND('PR-RAS'!D441&gt;0,SUM('PR-RAS'!D874:D874)=0),1,0)</f>
        <v>0</v>
      </c>
      <c r="M249" s="38">
        <f>IF(AND('PR-RAS'!E441&gt;0,SUM('PR-RAS'!E874:E874)=0),1,0)</f>
        <v>0</v>
      </c>
      <c r="N249" s="38"/>
      <c r="O249" s="38"/>
      <c r="P249" s="38"/>
    </row>
    <row r="250" spans="1:16" ht="30" customHeight="1" x14ac:dyDescent="0.2">
      <c r="A250" s="92">
        <v>192</v>
      </c>
      <c r="B250" s="93" t="str">
        <f t="shared" si="16"/>
        <v>O.K.</v>
      </c>
      <c r="C250" s="78" t="s">
        <v>3545</v>
      </c>
      <c r="D250" s="82"/>
      <c r="E250" s="38">
        <f t="shared" si="17"/>
        <v>0</v>
      </c>
      <c r="F250" s="38">
        <f t="shared" si="18"/>
        <v>0</v>
      </c>
      <c r="G250" s="38"/>
      <c r="H250" s="38"/>
      <c r="I250" s="38"/>
      <c r="J250" s="38"/>
      <c r="K250" s="38"/>
      <c r="L250" s="38">
        <f>IF(AND('PR-RAS'!D442&gt;0,SUM('PR-RAS'!D875:D875)=0),1,0)</f>
        <v>0</v>
      </c>
      <c r="M250" s="38">
        <f>IF(AND('PR-RAS'!E442&gt;0,SUM('PR-RAS'!E875:E875)=0),1,0)</f>
        <v>0</v>
      </c>
      <c r="N250" s="38"/>
      <c r="O250" s="38"/>
      <c r="P250" s="38"/>
    </row>
    <row r="251" spans="1:16" ht="30" customHeight="1" x14ac:dyDescent="0.2">
      <c r="A251" s="92">
        <v>193</v>
      </c>
      <c r="B251" s="93" t="str">
        <f t="shared" si="16"/>
        <v>O.K.</v>
      </c>
      <c r="C251" s="78" t="s">
        <v>3546</v>
      </c>
      <c r="D251" s="82"/>
      <c r="E251" s="38">
        <f t="shared" si="17"/>
        <v>0</v>
      </c>
      <c r="F251" s="38">
        <f t="shared" si="18"/>
        <v>0</v>
      </c>
      <c r="G251" s="38"/>
      <c r="H251" s="38"/>
      <c r="I251" s="38"/>
      <c r="J251" s="38"/>
      <c r="K251" s="38"/>
      <c r="L251" s="38">
        <f>IF(AND('PR-RAS'!D443&gt;0,SUM('PR-RAS'!D876:D876)=0),1,0)</f>
        <v>0</v>
      </c>
      <c r="M251" s="38">
        <f>IF(AND('PR-RAS'!E443&gt;0,SUM('PR-RAS'!E876:E876)=0),1,0)</f>
        <v>0</v>
      </c>
      <c r="N251" s="38"/>
      <c r="O251" s="38"/>
      <c r="P251" s="38"/>
    </row>
    <row r="252" spans="1:16" ht="30" customHeight="1" x14ac:dyDescent="0.2">
      <c r="A252" s="92">
        <v>194</v>
      </c>
      <c r="B252" s="93" t="str">
        <f t="shared" si="16"/>
        <v>O.K.</v>
      </c>
      <c r="C252" s="78" t="s">
        <v>3547</v>
      </c>
      <c r="D252" s="82"/>
      <c r="E252" s="38">
        <f t="shared" si="17"/>
        <v>0</v>
      </c>
      <c r="F252" s="38">
        <f t="shared" si="18"/>
        <v>0</v>
      </c>
      <c r="G252" s="38"/>
      <c r="H252" s="38"/>
      <c r="I252" s="38"/>
      <c r="J252" s="38"/>
      <c r="K252" s="38"/>
      <c r="L252" s="38">
        <f>IF(AND('PR-RAS'!D446&gt;0,SUM('PR-RAS'!D879:D879)=0),1,0)</f>
        <v>0</v>
      </c>
      <c r="M252" s="38">
        <f>IF(AND('PR-RAS'!E446&gt;0,SUM('PR-RAS'!E879:E879)=0),1,0)</f>
        <v>0</v>
      </c>
      <c r="N252" s="38"/>
      <c r="O252" s="38"/>
      <c r="P252" s="38"/>
    </row>
    <row r="253" spans="1:16" ht="30" customHeight="1" x14ac:dyDescent="0.2">
      <c r="A253" s="92">
        <v>195</v>
      </c>
      <c r="B253" s="93" t="str">
        <f t="shared" si="16"/>
        <v>O.K.</v>
      </c>
      <c r="C253" s="78" t="s">
        <v>3548</v>
      </c>
      <c r="D253" s="82"/>
      <c r="E253" s="38">
        <f t="shared" si="17"/>
        <v>0</v>
      </c>
      <c r="F253" s="38">
        <f t="shared" si="18"/>
        <v>0</v>
      </c>
      <c r="G253" s="38"/>
      <c r="H253" s="38"/>
      <c r="I253" s="38"/>
      <c r="J253" s="38"/>
      <c r="K253" s="38"/>
      <c r="L253" s="38">
        <f>IF(AND('PR-RAS'!D447&gt;0,SUM('PR-RAS'!D880:D880)=0),1,0)</f>
        <v>0</v>
      </c>
      <c r="M253" s="38">
        <f>IF(AND('PR-RAS'!E447&gt;0,SUM('PR-RAS'!E880:E880)=0),1,0)</f>
        <v>0</v>
      </c>
      <c r="N253" s="38"/>
      <c r="O253" s="38"/>
      <c r="P253" s="38"/>
    </row>
    <row r="254" spans="1:16" ht="30" customHeight="1" x14ac:dyDescent="0.2">
      <c r="A254" s="92">
        <v>196</v>
      </c>
      <c r="B254" s="93" t="str">
        <f t="shared" si="16"/>
        <v>O.K.</v>
      </c>
      <c r="C254" s="78" t="s">
        <v>3549</v>
      </c>
      <c r="D254" s="82"/>
      <c r="E254" s="38">
        <f t="shared" si="17"/>
        <v>0</v>
      </c>
      <c r="F254" s="38">
        <f t="shared" si="18"/>
        <v>0</v>
      </c>
      <c r="G254" s="38"/>
      <c r="H254" s="38"/>
      <c r="I254" s="38"/>
      <c r="J254" s="38"/>
      <c r="K254" s="38"/>
      <c r="L254" s="38">
        <f>IF(AND('PR-RAS'!D448&gt;0,SUM('PR-RAS'!D881:D881)=0),1,0)</f>
        <v>0</v>
      </c>
      <c r="M254" s="38">
        <f>IF(AND('PR-RAS'!E448&gt;0,SUM('PR-RAS'!E881:E881)=0),1,0)</f>
        <v>0</v>
      </c>
      <c r="N254" s="38"/>
      <c r="O254" s="38"/>
      <c r="P254" s="38"/>
    </row>
    <row r="255" spans="1:16" ht="30" customHeight="1" x14ac:dyDescent="0.2">
      <c r="A255" s="92">
        <v>197</v>
      </c>
      <c r="B255" s="93" t="str">
        <f t="shared" si="16"/>
        <v>O.K.</v>
      </c>
      <c r="C255" s="78" t="s">
        <v>3550</v>
      </c>
      <c r="D255" s="82"/>
      <c r="E255" s="38">
        <f t="shared" si="17"/>
        <v>0</v>
      </c>
      <c r="F255" s="38">
        <f t="shared" si="18"/>
        <v>0</v>
      </c>
      <c r="G255" s="38"/>
      <c r="H255" s="38"/>
      <c r="I255" s="38"/>
      <c r="J255" s="38"/>
      <c r="K255" s="38"/>
      <c r="L255" s="38">
        <f>IF(AND('PR-RAS'!D477&gt;0,'PR-RAS'!D900=0),1,0)</f>
        <v>0</v>
      </c>
      <c r="M255" s="38">
        <f>IF(AND('PR-RAS'!E477&gt;0,'PR-RAS'!E900=0),1,0)</f>
        <v>0</v>
      </c>
      <c r="N255" s="38"/>
      <c r="O255" s="38"/>
      <c r="P255" s="38"/>
    </row>
    <row r="256" spans="1:16" ht="30" customHeight="1" x14ac:dyDescent="0.2">
      <c r="A256" s="92">
        <v>198</v>
      </c>
      <c r="B256" s="93" t="str">
        <f t="shared" si="16"/>
        <v>O.K.</v>
      </c>
      <c r="C256" s="78" t="s">
        <v>3551</v>
      </c>
      <c r="D256" s="82"/>
      <c r="E256" s="38">
        <f t="shared" si="17"/>
        <v>0</v>
      </c>
      <c r="F256" s="38">
        <f t="shared" si="18"/>
        <v>0</v>
      </c>
      <c r="G256" s="38"/>
      <c r="H256" s="38"/>
      <c r="I256" s="38"/>
      <c r="J256" s="38"/>
      <c r="K256" s="38"/>
      <c r="L256" s="38">
        <f>IF(AND('PR-RAS'!D493&gt;0,'PR-RAS'!D901=0),1,0)</f>
        <v>0</v>
      </c>
      <c r="M256" s="38">
        <f>IF(AND('PR-RAS'!E493&gt;0,'PR-RAS'!E901=0),1,0)</f>
        <v>0</v>
      </c>
      <c r="N256" s="38"/>
      <c r="O256" s="38"/>
      <c r="P256" s="38"/>
    </row>
    <row r="257" spans="1:16" ht="30" customHeight="1" x14ac:dyDescent="0.2">
      <c r="A257" s="92">
        <v>199</v>
      </c>
      <c r="B257" s="93" t="str">
        <f t="shared" si="16"/>
        <v>O.K.</v>
      </c>
      <c r="C257" s="78" t="s">
        <v>3552</v>
      </c>
      <c r="D257" s="82"/>
      <c r="E257" s="38">
        <f t="shared" si="17"/>
        <v>0</v>
      </c>
      <c r="F257" s="38">
        <f t="shared" si="18"/>
        <v>0</v>
      </c>
      <c r="G257" s="38"/>
      <c r="H257" s="38"/>
      <c r="I257" s="38"/>
      <c r="J257" s="38"/>
      <c r="K257" s="38"/>
      <c r="L257" s="38">
        <f>IF(AND('PR-RAS'!D494&gt;0,'PR-RAS'!D902=0),1,0)</f>
        <v>0</v>
      </c>
      <c r="M257" s="38">
        <f>IF(AND('PR-RAS'!E494&gt;0,'PR-RAS'!E902=0),1,0)</f>
        <v>0</v>
      </c>
      <c r="N257" s="38"/>
      <c r="O257" s="38"/>
      <c r="P257" s="38"/>
    </row>
    <row r="258" spans="1:16" ht="30" customHeight="1" x14ac:dyDescent="0.2">
      <c r="A258" s="92">
        <v>200</v>
      </c>
      <c r="B258" s="93" t="str">
        <f t="shared" si="16"/>
        <v>O.K.</v>
      </c>
      <c r="C258" s="78" t="s">
        <v>3553</v>
      </c>
      <c r="D258" s="82"/>
      <c r="E258" s="38">
        <f t="shared" si="17"/>
        <v>0</v>
      </c>
      <c r="F258" s="38">
        <f t="shared" si="18"/>
        <v>0</v>
      </c>
      <c r="G258" s="38"/>
      <c r="H258" s="38"/>
      <c r="I258" s="38"/>
      <c r="J258" s="38"/>
      <c r="K258" s="38"/>
      <c r="L258" s="38">
        <f>IF(AND('PR-RAS'!D495&gt;0,'PR-RAS'!D903=0),1,0)</f>
        <v>0</v>
      </c>
      <c r="M258" s="38">
        <f>IF(AND('PR-RAS'!E495&gt;0,'PR-RAS'!E903=0),1,0)</f>
        <v>0</v>
      </c>
      <c r="N258" s="38"/>
      <c r="O258" s="38"/>
      <c r="P258" s="38"/>
    </row>
    <row r="259" spans="1:16" ht="30" customHeight="1" x14ac:dyDescent="0.2">
      <c r="A259" s="92">
        <v>201</v>
      </c>
      <c r="B259" s="93" t="str">
        <f t="shared" si="16"/>
        <v>O.K.</v>
      </c>
      <c r="C259" s="78" t="s">
        <v>3554</v>
      </c>
      <c r="D259" s="82"/>
      <c r="E259" s="38">
        <f t="shared" si="17"/>
        <v>0</v>
      </c>
      <c r="F259" s="38">
        <f t="shared" si="18"/>
        <v>0</v>
      </c>
      <c r="G259" s="38"/>
      <c r="H259" s="38"/>
      <c r="I259" s="38"/>
      <c r="J259" s="38"/>
      <c r="K259" s="38"/>
      <c r="L259" s="38">
        <f>IF(AND('PR-RAS'!D496&gt;0,'PR-RAS'!D904=0),1,0)</f>
        <v>0</v>
      </c>
      <c r="M259" s="38">
        <f>IF(AND('PR-RAS'!E496&gt;0,'PR-RAS'!E904=0),1,0)</f>
        <v>0</v>
      </c>
      <c r="N259" s="38"/>
      <c r="O259" s="38"/>
      <c r="P259" s="38"/>
    </row>
    <row r="260" spans="1:16" ht="30" customHeight="1" x14ac:dyDescent="0.2">
      <c r="A260" s="92">
        <v>202</v>
      </c>
      <c r="B260" s="93" t="str">
        <f t="shared" si="16"/>
        <v>O.K.</v>
      </c>
      <c r="C260" s="78" t="s">
        <v>3555</v>
      </c>
      <c r="D260" s="82"/>
      <c r="E260" s="38">
        <f t="shared" si="17"/>
        <v>0</v>
      </c>
      <c r="F260" s="38">
        <f t="shared" si="18"/>
        <v>0</v>
      </c>
      <c r="G260" s="38"/>
      <c r="H260" s="38"/>
      <c r="I260" s="38"/>
      <c r="J260" s="38"/>
      <c r="K260" s="38"/>
      <c r="L260" s="38">
        <f>IF(AND('PR-RAS'!D499&gt;0,'PR-RAS'!D908=0),1,0)</f>
        <v>0</v>
      </c>
      <c r="M260" s="38">
        <f>IF(AND('PR-RAS'!E499&gt;0,'PR-RAS'!E908=0),1,0)</f>
        <v>0</v>
      </c>
      <c r="N260" s="38"/>
      <c r="O260" s="38"/>
      <c r="P260" s="38"/>
    </row>
    <row r="261" spans="1:16" ht="30" customHeight="1" x14ac:dyDescent="0.2">
      <c r="A261" s="92">
        <v>203</v>
      </c>
      <c r="B261" s="93" t="str">
        <f t="shared" si="16"/>
        <v>O.K.</v>
      </c>
      <c r="C261" s="78" t="s">
        <v>3556</v>
      </c>
      <c r="D261" s="82"/>
      <c r="E261" s="38">
        <f t="shared" si="17"/>
        <v>0</v>
      </c>
      <c r="F261" s="38">
        <f t="shared" si="18"/>
        <v>0</v>
      </c>
      <c r="G261" s="38"/>
      <c r="H261" s="38"/>
      <c r="I261" s="38"/>
      <c r="J261" s="38"/>
      <c r="K261" s="38"/>
      <c r="L261" s="38">
        <f>IF(AND('PR-RAS'!D500&gt;0,SUM('PR-RAS'!D909:D910)=0),1,0)</f>
        <v>0</v>
      </c>
      <c r="M261" s="38">
        <f>IF(AND('PR-RAS'!E500&gt;0,SUM('PR-RAS'!E909:E910)=0),1,0)</f>
        <v>0</v>
      </c>
      <c r="N261" s="38"/>
      <c r="O261" s="38"/>
      <c r="P261" s="38"/>
    </row>
    <row r="262" spans="1:16" ht="30" customHeight="1" x14ac:dyDescent="0.2">
      <c r="A262" s="92">
        <v>204</v>
      </c>
      <c r="B262" s="93" t="str">
        <f t="shared" si="16"/>
        <v>O.K.</v>
      </c>
      <c r="C262" s="78" t="s">
        <v>3557</v>
      </c>
      <c r="D262" s="82"/>
      <c r="E262" s="38">
        <f t="shared" si="17"/>
        <v>0</v>
      </c>
      <c r="F262" s="38">
        <f t="shared" si="18"/>
        <v>0</v>
      </c>
      <c r="G262" s="38"/>
      <c r="H262" s="38"/>
      <c r="I262" s="38"/>
      <c r="J262" s="38"/>
      <c r="K262" s="38"/>
      <c r="L262" s="38">
        <f>IF(AND('PR-RAS'!D501&gt;0,'PR-RAS'!D911=0),1,0)</f>
        <v>0</v>
      </c>
      <c r="M262" s="38">
        <f>IF(AND('PR-RAS'!E501&gt;0,'PR-RAS'!E911=0),1,0)</f>
        <v>0</v>
      </c>
      <c r="N262" s="38"/>
      <c r="O262" s="38"/>
      <c r="P262" s="38"/>
    </row>
    <row r="263" spans="1:16" ht="30" customHeight="1" x14ac:dyDescent="0.2">
      <c r="A263" s="92">
        <v>205</v>
      </c>
      <c r="B263" s="93" t="str">
        <f t="shared" si="16"/>
        <v>O.K.</v>
      </c>
      <c r="C263" s="78" t="s">
        <v>3558</v>
      </c>
      <c r="D263" s="82"/>
      <c r="E263" s="38">
        <f t="shared" si="17"/>
        <v>0</v>
      </c>
      <c r="F263" s="38">
        <f t="shared" si="18"/>
        <v>0</v>
      </c>
      <c r="G263" s="38"/>
      <c r="H263" s="38"/>
      <c r="I263" s="38"/>
      <c r="J263" s="38"/>
      <c r="K263" s="38"/>
      <c r="L263" s="38">
        <f>IF(AND('PR-RAS'!D504&gt;0,'PR-RAS'!D915=0),1,0)</f>
        <v>0</v>
      </c>
      <c r="M263" s="38">
        <f>IF(AND('PR-RAS'!E504&gt;0,'PR-RAS'!E915=0),1,0)</f>
        <v>0</v>
      </c>
      <c r="N263" s="38"/>
      <c r="O263" s="38"/>
      <c r="P263" s="38"/>
    </row>
    <row r="264" spans="1:16" ht="30" customHeight="1" x14ac:dyDescent="0.2">
      <c r="A264" s="92">
        <v>206</v>
      </c>
      <c r="B264" s="93" t="str">
        <f t="shared" si="16"/>
        <v>O.K.</v>
      </c>
      <c r="C264" s="78" t="s">
        <v>3559</v>
      </c>
      <c r="D264" s="82"/>
      <c r="E264" s="38">
        <f t="shared" si="17"/>
        <v>0</v>
      </c>
      <c r="F264" s="38">
        <f t="shared" si="18"/>
        <v>0</v>
      </c>
      <c r="G264" s="38"/>
      <c r="H264" s="38"/>
      <c r="I264" s="38"/>
      <c r="J264" s="38"/>
      <c r="K264" s="38"/>
      <c r="L264" s="38">
        <f>IF(AND('PR-RAS'!D505&gt;0,SUM('PR-RAS'!D916:D917)=0),1,0)</f>
        <v>0</v>
      </c>
      <c r="M264" s="38">
        <f>IF(AND('PR-RAS'!E505&gt;0,SUM('PR-RAS'!E916:E917)=0),1,0)</f>
        <v>0</v>
      </c>
      <c r="N264" s="38"/>
      <c r="O264" s="38"/>
      <c r="P264" s="38"/>
    </row>
    <row r="265" spans="1:16" ht="30" customHeight="1" x14ac:dyDescent="0.2">
      <c r="A265" s="92">
        <v>207</v>
      </c>
      <c r="B265" s="93" t="str">
        <f t="shared" si="16"/>
        <v>O.K.</v>
      </c>
      <c r="C265" s="78" t="s">
        <v>3560</v>
      </c>
      <c r="D265" s="82"/>
      <c r="E265" s="38">
        <f t="shared" si="17"/>
        <v>0</v>
      </c>
      <c r="F265" s="38">
        <f t="shared" si="18"/>
        <v>0</v>
      </c>
      <c r="G265" s="38"/>
      <c r="H265" s="38"/>
      <c r="I265" s="38"/>
      <c r="J265" s="38"/>
      <c r="K265" s="38"/>
      <c r="L265" s="38">
        <f>IF(AND('PR-RAS'!D507&gt;0,'PR-RAS'!D921=0),1,0)</f>
        <v>0</v>
      </c>
      <c r="M265" s="38">
        <f>IF(AND('PR-RAS'!E507&gt;0,'PR-RAS'!E921=0),1,0)</f>
        <v>0</v>
      </c>
      <c r="N265" s="38"/>
      <c r="O265" s="38"/>
      <c r="P265" s="38"/>
    </row>
    <row r="266" spans="1:16" ht="30" customHeight="1" x14ac:dyDescent="0.2">
      <c r="A266" s="92">
        <v>208</v>
      </c>
      <c r="B266" s="93" t="str">
        <f t="shared" si="16"/>
        <v>O.K.</v>
      </c>
      <c r="C266" s="78" t="s">
        <v>3561</v>
      </c>
      <c r="D266" s="82"/>
      <c r="E266" s="38">
        <f t="shared" si="17"/>
        <v>0</v>
      </c>
      <c r="F266" s="38">
        <f t="shared" si="18"/>
        <v>0</v>
      </c>
      <c r="G266" s="38"/>
      <c r="H266" s="38"/>
      <c r="I266" s="38"/>
      <c r="J266" s="38"/>
      <c r="K266" s="38"/>
      <c r="L266" s="38">
        <f>IF(AND('PR-RAS'!D508&gt;0,SUM('PR-RAS'!D922:D923)=0),1,0)</f>
        <v>0</v>
      </c>
      <c r="M266" s="38">
        <f>IF(AND('PR-RAS'!E508&gt;0,SUM('PR-RAS'!E922:E923)=0),1,0)</f>
        <v>0</v>
      </c>
      <c r="N266" s="38"/>
      <c r="O266" s="38"/>
      <c r="P266" s="38"/>
    </row>
    <row r="267" spans="1:16" ht="30" customHeight="1" x14ac:dyDescent="0.2">
      <c r="A267" s="92">
        <v>209</v>
      </c>
      <c r="B267" s="93" t="str">
        <f t="shared" si="16"/>
        <v>O.K.</v>
      </c>
      <c r="C267" s="78" t="s">
        <v>3562</v>
      </c>
      <c r="D267" s="82"/>
      <c r="E267" s="38">
        <f t="shared" si="17"/>
        <v>0</v>
      </c>
      <c r="F267" s="38">
        <f t="shared" si="18"/>
        <v>0</v>
      </c>
      <c r="G267" s="38"/>
      <c r="H267" s="38"/>
      <c r="I267" s="38"/>
      <c r="J267" s="38"/>
      <c r="K267" s="38"/>
      <c r="L267" s="38">
        <f>IF(AND('PR-RAS'!D510&gt;0,'PR-RAS'!D924=0),1,0)</f>
        <v>0</v>
      </c>
      <c r="M267" s="38">
        <f>IF(AND('PR-RAS'!E510&gt;0,'PR-RAS'!E924=0),1,0)</f>
        <v>0</v>
      </c>
      <c r="N267" s="38"/>
      <c r="O267" s="38"/>
      <c r="P267" s="38"/>
    </row>
    <row r="268" spans="1:16" ht="30" customHeight="1" x14ac:dyDescent="0.2">
      <c r="A268" s="92">
        <v>210</v>
      </c>
      <c r="B268" s="93" t="str">
        <f t="shared" si="16"/>
        <v>O.K.</v>
      </c>
      <c r="C268" s="78" t="s">
        <v>3563</v>
      </c>
      <c r="D268" s="82"/>
      <c r="E268" s="38">
        <f t="shared" si="17"/>
        <v>0</v>
      </c>
      <c r="F268" s="38">
        <f t="shared" si="18"/>
        <v>0</v>
      </c>
      <c r="G268" s="38"/>
      <c r="H268" s="38"/>
      <c r="I268" s="38"/>
      <c r="J268" s="38"/>
      <c r="K268" s="38"/>
      <c r="L268" s="38">
        <f>IF(AND('PR-RAS'!D511&gt;0,'PR-RAS'!D925=0),1,0)</f>
        <v>0</v>
      </c>
      <c r="M268" s="38">
        <f>IF(AND('PR-RAS'!E511&gt;0,'PR-RAS'!E925=0),1,0)</f>
        <v>0</v>
      </c>
      <c r="N268" s="38"/>
      <c r="O268" s="38"/>
      <c r="P268" s="38"/>
    </row>
    <row r="269" spans="1:16" ht="30" customHeight="1" x14ac:dyDescent="0.2">
      <c r="A269" s="92">
        <v>211</v>
      </c>
      <c r="B269" s="93" t="str">
        <f t="shared" si="16"/>
        <v>O.K.</v>
      </c>
      <c r="C269" s="78" t="s">
        <v>3564</v>
      </c>
      <c r="D269" s="82"/>
      <c r="E269" s="38">
        <f t="shared" si="17"/>
        <v>0</v>
      </c>
      <c r="F269" s="38">
        <f t="shared" si="18"/>
        <v>0</v>
      </c>
      <c r="G269" s="38"/>
      <c r="H269" s="38"/>
      <c r="I269" s="38"/>
      <c r="J269" s="38"/>
      <c r="K269" s="38"/>
      <c r="L269" s="38">
        <f>IF(AND('PR-RAS'!D512&gt;0,'PR-RAS'!D926=0),1,0)</f>
        <v>0</v>
      </c>
      <c r="M269" s="38">
        <f>IF(AND('PR-RAS'!E512&gt;0,'PR-RAS'!E926=0),1,0)</f>
        <v>0</v>
      </c>
      <c r="N269" s="38"/>
      <c r="O269" s="38"/>
      <c r="P269" s="38"/>
    </row>
    <row r="270" spans="1:16" ht="30" customHeight="1" x14ac:dyDescent="0.2">
      <c r="A270" s="92">
        <v>212</v>
      </c>
      <c r="B270" s="93" t="str">
        <f t="shared" si="16"/>
        <v>O.K.</v>
      </c>
      <c r="C270" s="78" t="s">
        <v>3565</v>
      </c>
      <c r="D270" s="82"/>
      <c r="E270" s="38">
        <f t="shared" si="17"/>
        <v>0</v>
      </c>
      <c r="F270" s="38">
        <f t="shared" si="18"/>
        <v>0</v>
      </c>
      <c r="G270" s="38"/>
      <c r="H270" s="38"/>
      <c r="I270" s="38"/>
      <c r="J270" s="38"/>
      <c r="K270" s="38"/>
      <c r="L270" s="38">
        <f>IF(AND('PR-RAS'!D533&gt;0,'PR-RAS'!D941=0),1,0)</f>
        <v>0</v>
      </c>
      <c r="M270" s="38">
        <f>IF(AND('PR-RAS'!E533&gt;0,'PR-RAS'!E941=0),1,0)</f>
        <v>0</v>
      </c>
      <c r="N270" s="38"/>
      <c r="O270" s="38"/>
      <c r="P270" s="38"/>
    </row>
    <row r="271" spans="1:16" ht="30" customHeight="1" x14ac:dyDescent="0.2">
      <c r="A271" s="92">
        <v>213</v>
      </c>
      <c r="B271" s="93" t="str">
        <f t="shared" si="16"/>
        <v>O.K.</v>
      </c>
      <c r="C271" s="78" t="s">
        <v>3566</v>
      </c>
      <c r="D271" s="82"/>
      <c r="E271" s="38">
        <f t="shared" si="17"/>
        <v>0</v>
      </c>
      <c r="F271" s="38">
        <f t="shared" si="18"/>
        <v>0</v>
      </c>
      <c r="G271" s="38"/>
      <c r="H271" s="38"/>
      <c r="I271" s="38"/>
      <c r="J271" s="38"/>
      <c r="K271" s="38"/>
      <c r="L271" s="38">
        <f>IF(AND('PR-RAS'!D543&gt;0,SUM('PR-RAS'!D942:D942)=0),1,0)</f>
        <v>0</v>
      </c>
      <c r="M271" s="38">
        <f>IF(AND('PR-RAS'!E543&gt;0,SUM('PR-RAS'!E942:E942)=0),1,0)</f>
        <v>0</v>
      </c>
      <c r="N271" s="38"/>
      <c r="O271" s="38"/>
      <c r="P271" s="38"/>
    </row>
    <row r="272" spans="1:16" ht="30" customHeight="1" x14ac:dyDescent="0.2">
      <c r="A272" s="92">
        <v>214</v>
      </c>
      <c r="B272" s="93" t="str">
        <f t="shared" si="16"/>
        <v>O.K.</v>
      </c>
      <c r="C272" s="78" t="s">
        <v>3567</v>
      </c>
      <c r="D272" s="82"/>
      <c r="E272" s="38">
        <f t="shared" si="17"/>
        <v>0</v>
      </c>
      <c r="F272" s="38">
        <f t="shared" si="18"/>
        <v>0</v>
      </c>
      <c r="G272" s="38"/>
      <c r="H272" s="38"/>
      <c r="I272" s="38"/>
      <c r="J272" s="38"/>
      <c r="K272" s="38"/>
      <c r="L272" s="38">
        <f>IF(AND('PR-RAS'!D546&gt;0,SUM('PR-RAS'!D943:D943)=0),1,0)</f>
        <v>0</v>
      </c>
      <c r="M272" s="38">
        <f>IF(AND('PR-RAS'!E546&gt;0,SUM('PR-RAS'!E943:E943)=0),1,0)</f>
        <v>0</v>
      </c>
      <c r="N272" s="38"/>
      <c r="O272" s="38"/>
      <c r="P272" s="38"/>
    </row>
    <row r="273" spans="1:16" ht="30" customHeight="1" x14ac:dyDescent="0.2">
      <c r="A273" s="92">
        <v>215</v>
      </c>
      <c r="B273" s="93" t="str">
        <f t="shared" si="16"/>
        <v>O.K.</v>
      </c>
      <c r="C273" s="78" t="s">
        <v>3568</v>
      </c>
      <c r="D273" s="82"/>
      <c r="E273" s="38">
        <f t="shared" si="17"/>
        <v>0</v>
      </c>
      <c r="F273" s="38">
        <f t="shared" si="18"/>
        <v>0</v>
      </c>
      <c r="G273" s="38"/>
      <c r="H273" s="38"/>
      <c r="I273" s="38"/>
      <c r="J273" s="38"/>
      <c r="K273" s="38"/>
      <c r="L273" s="38">
        <f>IF(AND('PR-RAS'!D547&gt;0,SUM('PR-RAS'!D944:D944)=0),1,0)</f>
        <v>0</v>
      </c>
      <c r="M273" s="38">
        <f>IF(AND('PR-RAS'!E547&gt;0,SUM('PR-RAS'!E944:E944)=0),1,0)</f>
        <v>0</v>
      </c>
      <c r="N273" s="38"/>
      <c r="O273" s="38"/>
      <c r="P273" s="38"/>
    </row>
    <row r="274" spans="1:16" ht="30" customHeight="1" x14ac:dyDescent="0.2">
      <c r="A274" s="92">
        <v>216</v>
      </c>
      <c r="B274" s="93" t="str">
        <f t="shared" si="16"/>
        <v>O.K.</v>
      </c>
      <c r="C274" s="78" t="s">
        <v>3569</v>
      </c>
      <c r="D274" s="82"/>
      <c r="E274" s="38">
        <f t="shared" si="17"/>
        <v>0</v>
      </c>
      <c r="F274" s="38">
        <f t="shared" si="18"/>
        <v>0</v>
      </c>
      <c r="G274" s="38"/>
      <c r="H274" s="38"/>
      <c r="I274" s="38"/>
      <c r="J274" s="38"/>
      <c r="K274" s="38"/>
      <c r="L274" s="38">
        <f>IF(AND('PR-RAS'!D548&gt;0,SUM('PR-RAS'!D945:D945)=0),1,0)</f>
        <v>0</v>
      </c>
      <c r="M274" s="38">
        <f>IF(AND('PR-RAS'!E548&gt;0,SUM('PR-RAS'!E945:E945)=0),1,0)</f>
        <v>0</v>
      </c>
      <c r="N274" s="38"/>
      <c r="O274" s="38"/>
      <c r="P274" s="38"/>
    </row>
    <row r="275" spans="1:16" ht="30" customHeight="1" x14ac:dyDescent="0.2">
      <c r="A275" s="92">
        <v>217</v>
      </c>
      <c r="B275" s="93" t="str">
        <f t="shared" si="16"/>
        <v>O.K.</v>
      </c>
      <c r="C275" s="78" t="s">
        <v>3570</v>
      </c>
      <c r="D275" s="82"/>
      <c r="E275" s="38">
        <f t="shared" si="17"/>
        <v>0</v>
      </c>
      <c r="F275" s="38">
        <f t="shared" si="18"/>
        <v>0</v>
      </c>
      <c r="G275" s="38"/>
      <c r="H275" s="38"/>
      <c r="I275" s="38"/>
      <c r="J275" s="38"/>
      <c r="K275" s="38"/>
      <c r="L275" s="38">
        <f>IF(AND('PR-RAS'!D551&gt;0,SUM('PR-RAS'!D948:D948)=0),1,0)</f>
        <v>0</v>
      </c>
      <c r="M275" s="38">
        <f>IF(AND('PR-RAS'!E551&gt;0,SUM('PR-RAS'!E948:E948)=0),1,0)</f>
        <v>0</v>
      </c>
      <c r="N275" s="38"/>
      <c r="O275" s="38"/>
      <c r="P275" s="38"/>
    </row>
    <row r="276" spans="1:16" ht="30" customHeight="1" x14ac:dyDescent="0.2">
      <c r="A276" s="92">
        <v>218</v>
      </c>
      <c r="B276" s="93" t="str">
        <f t="shared" si="16"/>
        <v>O.K.</v>
      </c>
      <c r="C276" s="78" t="s">
        <v>3571</v>
      </c>
      <c r="D276" s="82"/>
      <c r="E276" s="38">
        <f t="shared" si="17"/>
        <v>0</v>
      </c>
      <c r="F276" s="38">
        <f t="shared" si="18"/>
        <v>0</v>
      </c>
      <c r="G276" s="38"/>
      <c r="H276" s="38"/>
      <c r="I276" s="38"/>
      <c r="J276" s="38"/>
      <c r="K276" s="38"/>
      <c r="L276" s="38">
        <f>IF(AND('PR-RAS'!D552&gt;0,SUM('PR-RAS'!D949:D949)=0),1,0)</f>
        <v>0</v>
      </c>
      <c r="M276" s="38">
        <f>IF(AND('PR-RAS'!E552&gt;0,SUM('PR-RAS'!E949:E949)=0),1,0)</f>
        <v>0</v>
      </c>
      <c r="N276" s="38"/>
      <c r="O276" s="38"/>
      <c r="P276" s="38"/>
    </row>
    <row r="277" spans="1:16" ht="30" customHeight="1" x14ac:dyDescent="0.2">
      <c r="A277" s="92">
        <v>219</v>
      </c>
      <c r="B277" s="93" t="str">
        <f t="shared" si="16"/>
        <v>O.K.</v>
      </c>
      <c r="C277" s="78" t="s">
        <v>3572</v>
      </c>
      <c r="D277" s="82"/>
      <c r="E277" s="38">
        <f t="shared" si="17"/>
        <v>0</v>
      </c>
      <c r="F277" s="38">
        <f t="shared" si="18"/>
        <v>0</v>
      </c>
      <c r="G277" s="38"/>
      <c r="H277" s="38"/>
      <c r="I277" s="38"/>
      <c r="J277" s="38"/>
      <c r="K277" s="38"/>
      <c r="L277" s="38">
        <f>IF(AND('PR-RAS'!D553&gt;0,SUM('PR-RAS'!D950:D950)=0),1,0)</f>
        <v>0</v>
      </c>
      <c r="M277" s="38">
        <f>IF(AND('PR-RAS'!E553&gt;0,SUM('PR-RAS'!E950:E950)=0),1,0)</f>
        <v>0</v>
      </c>
      <c r="N277" s="38"/>
      <c r="O277" s="38"/>
      <c r="P277" s="38"/>
    </row>
    <row r="278" spans="1:16" ht="30" customHeight="1" x14ac:dyDescent="0.2">
      <c r="A278" s="92">
        <v>220</v>
      </c>
      <c r="B278" s="93" t="str">
        <f t="shared" si="16"/>
        <v>O.K.</v>
      </c>
      <c r="C278" s="78" t="s">
        <v>3573</v>
      </c>
      <c r="D278" s="82"/>
      <c r="E278" s="38">
        <f t="shared" si="17"/>
        <v>0</v>
      </c>
      <c r="F278" s="38">
        <f t="shared" si="18"/>
        <v>0</v>
      </c>
      <c r="G278" s="38"/>
      <c r="H278" s="38"/>
      <c r="I278" s="38"/>
      <c r="J278" s="38"/>
      <c r="K278" s="38"/>
      <c r="L278" s="38">
        <f>IF(AND('PR-RAS'!D599&gt;0,'PR-RAS'!D969=0),1,0)</f>
        <v>0</v>
      </c>
      <c r="M278" s="38">
        <f>IF(AND('PR-RAS'!E599&gt;0,'PR-RAS'!E969=0),1,0)</f>
        <v>0</v>
      </c>
      <c r="N278" s="38"/>
      <c r="O278" s="38"/>
      <c r="P278" s="38"/>
    </row>
    <row r="279" spans="1:16" ht="30" customHeight="1" x14ac:dyDescent="0.2">
      <c r="A279" s="92">
        <v>221</v>
      </c>
      <c r="B279" s="93" t="str">
        <f t="shared" si="16"/>
        <v>O.K.</v>
      </c>
      <c r="C279" s="78" t="s">
        <v>3574</v>
      </c>
      <c r="D279" s="82"/>
      <c r="E279" s="38">
        <f t="shared" si="17"/>
        <v>0</v>
      </c>
      <c r="F279" s="38">
        <f t="shared" si="18"/>
        <v>0</v>
      </c>
      <c r="G279" s="38"/>
      <c r="H279" s="38"/>
      <c r="I279" s="38"/>
      <c r="J279" s="38"/>
      <c r="K279" s="38"/>
      <c r="L279" s="38">
        <f>IF(AND('PR-RAS'!D600&gt;0,'PR-RAS'!D970=0),1,0)</f>
        <v>0</v>
      </c>
      <c r="M279" s="38">
        <f>IF(AND('PR-RAS'!E600&gt;0,'PR-RAS'!E970=0),1,0)</f>
        <v>0</v>
      </c>
      <c r="N279" s="38"/>
      <c r="O279" s="38"/>
      <c r="P279" s="38"/>
    </row>
    <row r="280" spans="1:16" ht="30" customHeight="1" x14ac:dyDescent="0.2">
      <c r="A280" s="92">
        <v>222</v>
      </c>
      <c r="B280" s="93" t="str">
        <f t="shared" si="16"/>
        <v>O.K.</v>
      </c>
      <c r="C280" s="78" t="s">
        <v>3575</v>
      </c>
      <c r="D280" s="82"/>
      <c r="E280" s="38">
        <f t="shared" si="17"/>
        <v>0</v>
      </c>
      <c r="F280" s="38">
        <f t="shared" si="18"/>
        <v>0</v>
      </c>
      <c r="G280" s="38"/>
      <c r="H280" s="38"/>
      <c r="I280" s="38"/>
      <c r="J280" s="38"/>
      <c r="K280" s="38"/>
      <c r="L280" s="38">
        <f>IF(AND('PR-RAS'!D601&gt;0,'PR-RAS'!D971=0),1,0)</f>
        <v>0</v>
      </c>
      <c r="M280" s="38">
        <f>IF(AND('PR-RAS'!E601&gt;0,'PR-RAS'!E971=0),1,0)</f>
        <v>0</v>
      </c>
      <c r="N280" s="38"/>
      <c r="O280" s="38"/>
      <c r="P280" s="38"/>
    </row>
    <row r="281" spans="1:16" ht="33" customHeight="1" x14ac:dyDescent="0.2">
      <c r="A281" s="92">
        <v>223</v>
      </c>
      <c r="B281" s="93" t="str">
        <f t="shared" si="16"/>
        <v>O.K.</v>
      </c>
      <c r="C281" s="78" t="s">
        <v>3576</v>
      </c>
      <c r="D281" s="82"/>
      <c r="E281" s="38">
        <f t="shared" si="17"/>
        <v>0</v>
      </c>
      <c r="F281" s="38">
        <f t="shared" si="18"/>
        <v>0</v>
      </c>
      <c r="G281" s="38"/>
      <c r="H281" s="38"/>
      <c r="I281" s="38"/>
      <c r="J281" s="38"/>
      <c r="K281" s="38"/>
      <c r="L281" s="38">
        <f>IF(AND('PR-RAS'!D602&gt;0,'PR-RAS'!D972=0),1,0)</f>
        <v>0</v>
      </c>
      <c r="M281" s="38">
        <f>IF(AND('PR-RAS'!E602&gt;0,'PR-RAS'!E972=0),1,0)</f>
        <v>0</v>
      </c>
      <c r="N281" s="38"/>
      <c r="O281" s="38"/>
      <c r="P281" s="38"/>
    </row>
    <row r="282" spans="1:16" ht="30" customHeight="1" x14ac:dyDescent="0.2">
      <c r="A282" s="92">
        <v>224</v>
      </c>
      <c r="B282" s="93" t="str">
        <f t="shared" si="16"/>
        <v>O.K.</v>
      </c>
      <c r="C282" s="78" t="s">
        <v>3577</v>
      </c>
      <c r="D282" s="82"/>
      <c r="E282" s="38">
        <f t="shared" si="17"/>
        <v>0</v>
      </c>
      <c r="F282" s="38">
        <f t="shared" si="18"/>
        <v>0</v>
      </c>
      <c r="G282" s="38"/>
      <c r="H282" s="38"/>
      <c r="I282" s="38"/>
      <c r="J282" s="38"/>
      <c r="K282" s="38"/>
      <c r="L282" s="38">
        <f>IF(AND('PR-RAS'!D605&gt;0,'PR-RAS'!D976=0),1,0)</f>
        <v>0</v>
      </c>
      <c r="M282" s="38">
        <f>IF(AND('PR-RAS'!E605&gt;0,'PR-RAS'!E976=0),1,0)</f>
        <v>0</v>
      </c>
      <c r="N282" s="38"/>
      <c r="O282" s="38"/>
      <c r="P282" s="38"/>
    </row>
    <row r="283" spans="1:16" ht="30" customHeight="1" x14ac:dyDescent="0.2">
      <c r="A283" s="92">
        <v>225</v>
      </c>
      <c r="B283" s="93" t="str">
        <f t="shared" si="16"/>
        <v>O.K.</v>
      </c>
      <c r="C283" s="78" t="s">
        <v>3578</v>
      </c>
      <c r="D283" s="82"/>
      <c r="E283" s="38">
        <f t="shared" si="17"/>
        <v>0</v>
      </c>
      <c r="F283" s="38">
        <f t="shared" si="18"/>
        <v>0</v>
      </c>
      <c r="G283" s="38"/>
      <c r="H283" s="38"/>
      <c r="I283" s="38"/>
      <c r="J283" s="38"/>
      <c r="K283" s="38"/>
      <c r="L283" s="38">
        <f>IF(AND('PR-RAS'!D606&gt;0,SUM('PR-RAS'!D977:D978)=0),1,0)</f>
        <v>0</v>
      </c>
      <c r="M283" s="38">
        <f>IF(AND('PR-RAS'!E606&gt;0,SUM('PR-RAS'!E977:E978)=0),1,0)</f>
        <v>0</v>
      </c>
      <c r="N283" s="38"/>
      <c r="O283" s="38"/>
      <c r="P283" s="38"/>
    </row>
    <row r="284" spans="1:16" ht="30" customHeight="1" x14ac:dyDescent="0.2">
      <c r="A284" s="92">
        <v>226</v>
      </c>
      <c r="B284" s="93" t="str">
        <f t="shared" si="16"/>
        <v>O.K.</v>
      </c>
      <c r="C284" s="78" t="s">
        <v>3579</v>
      </c>
      <c r="D284" s="82"/>
      <c r="E284" s="38">
        <f t="shared" si="17"/>
        <v>0</v>
      </c>
      <c r="F284" s="38">
        <f t="shared" si="18"/>
        <v>0</v>
      </c>
      <c r="G284" s="38"/>
      <c r="H284" s="38"/>
      <c r="I284" s="38"/>
      <c r="J284" s="38"/>
      <c r="K284" s="38"/>
      <c r="L284" s="38">
        <f>IF(AND('PR-RAS'!D608&gt;0,'PR-RAS'!D979=0),1,0)</f>
        <v>0</v>
      </c>
      <c r="M284" s="38">
        <f>IF(AND('PR-RAS'!E608&gt;0,'PR-RAS'!E979=0),1,0)</f>
        <v>0</v>
      </c>
      <c r="N284" s="38"/>
      <c r="O284" s="38"/>
      <c r="P284" s="38"/>
    </row>
    <row r="285" spans="1:16" ht="30" customHeight="1" x14ac:dyDescent="0.2">
      <c r="A285" s="92">
        <v>227</v>
      </c>
      <c r="B285" s="93" t="str">
        <f t="shared" si="16"/>
        <v>O.K.</v>
      </c>
      <c r="C285" s="78" t="s">
        <v>3580</v>
      </c>
      <c r="D285" s="82"/>
      <c r="E285" s="38">
        <f t="shared" si="17"/>
        <v>0</v>
      </c>
      <c r="F285" s="38">
        <f t="shared" si="18"/>
        <v>0</v>
      </c>
      <c r="G285" s="38"/>
      <c r="H285" s="38"/>
      <c r="I285" s="38"/>
      <c r="J285" s="38"/>
      <c r="K285" s="38"/>
      <c r="L285" s="38">
        <f>IF(AND('PR-RAS'!D611&gt;0,'PR-RAS'!D983=0),1,0)</f>
        <v>0</v>
      </c>
      <c r="M285" s="38">
        <f>IF(AND('PR-RAS'!E611&gt;0,'PR-RAS'!E983=0),1,0)</f>
        <v>0</v>
      </c>
      <c r="N285" s="38"/>
      <c r="O285" s="38"/>
      <c r="P285" s="38"/>
    </row>
    <row r="286" spans="1:16" ht="30" customHeight="1" x14ac:dyDescent="0.2">
      <c r="A286" s="92">
        <v>228</v>
      </c>
      <c r="B286" s="93" t="str">
        <f t="shared" si="16"/>
        <v>O.K.</v>
      </c>
      <c r="C286" s="78" t="s">
        <v>3581</v>
      </c>
      <c r="D286" s="82"/>
      <c r="E286" s="38">
        <f t="shared" si="17"/>
        <v>0</v>
      </c>
      <c r="F286" s="38">
        <f t="shared" si="18"/>
        <v>0</v>
      </c>
      <c r="G286" s="38"/>
      <c r="H286" s="38"/>
      <c r="I286" s="38"/>
      <c r="J286" s="38"/>
      <c r="K286" s="38"/>
      <c r="L286" s="38">
        <f>IF(AND('PR-RAS'!D612&gt;0,SUM('PR-RAS'!D984:D985)=0),1,0)</f>
        <v>0</v>
      </c>
      <c r="M286" s="38">
        <f>IF(AND('PR-RAS'!E612&gt;0,SUM('PR-RAS'!E984:E985)=0),1,0)</f>
        <v>0</v>
      </c>
      <c r="N286" s="38"/>
      <c r="O286" s="38"/>
      <c r="P286" s="38"/>
    </row>
    <row r="287" spans="1:16" ht="30" customHeight="1" x14ac:dyDescent="0.2">
      <c r="A287" s="92">
        <v>229</v>
      </c>
      <c r="B287" s="93" t="str">
        <f t="shared" si="16"/>
        <v>O.K.</v>
      </c>
      <c r="C287" s="78" t="s">
        <v>3582</v>
      </c>
      <c r="D287" s="82"/>
      <c r="E287" s="38">
        <f t="shared" si="17"/>
        <v>0</v>
      </c>
      <c r="F287" s="38">
        <f t="shared" si="18"/>
        <v>0</v>
      </c>
      <c r="G287" s="38"/>
      <c r="H287" s="38"/>
      <c r="I287" s="38"/>
      <c r="J287" s="38"/>
      <c r="K287" s="38"/>
      <c r="L287" s="38">
        <f>IF(AND('PR-RAS'!D614&gt;0,'PR-RAS'!D989=0),1,0)</f>
        <v>0</v>
      </c>
      <c r="M287" s="38">
        <f>IF(AND('PR-RAS'!E614&gt;0,'PR-RAS'!E989=0),1,0)</f>
        <v>0</v>
      </c>
      <c r="N287" s="38"/>
      <c r="O287" s="38"/>
      <c r="P287" s="38"/>
    </row>
    <row r="288" spans="1:16" ht="30" customHeight="1" x14ac:dyDescent="0.2">
      <c r="A288" s="92">
        <v>230</v>
      </c>
      <c r="B288" s="93" t="str">
        <f t="shared" si="16"/>
        <v>O.K.</v>
      </c>
      <c r="C288" s="78" t="s">
        <v>3583</v>
      </c>
      <c r="D288" s="82"/>
      <c r="E288" s="38">
        <f t="shared" si="17"/>
        <v>0</v>
      </c>
      <c r="F288" s="38">
        <f t="shared" si="18"/>
        <v>0</v>
      </c>
      <c r="G288" s="38"/>
      <c r="H288" s="38"/>
      <c r="I288" s="38"/>
      <c r="J288" s="38"/>
      <c r="K288" s="38"/>
      <c r="L288" s="38">
        <f>IF(AND('PR-RAS'!D615&gt;0,SUM('PR-RAS'!D990:D991)=0),1,0)</f>
        <v>0</v>
      </c>
      <c r="M288" s="38">
        <f>IF(AND('PR-RAS'!E615&gt;0,SUM('PR-RAS'!E990:E991)=0),1,0)</f>
        <v>0</v>
      </c>
      <c r="N288" s="38"/>
      <c r="O288" s="38"/>
      <c r="P288" s="38"/>
    </row>
    <row r="289" spans="1:18" ht="30" customHeight="1" x14ac:dyDescent="0.2">
      <c r="A289" s="92">
        <v>231</v>
      </c>
      <c r="B289" s="93" t="str">
        <f t="shared" si="16"/>
        <v>O.K.</v>
      </c>
      <c r="C289" s="78" t="s">
        <v>3584</v>
      </c>
      <c r="D289" s="82"/>
      <c r="E289" s="38">
        <f t="shared" si="17"/>
        <v>0</v>
      </c>
      <c r="F289" s="38">
        <f t="shared" si="18"/>
        <v>0</v>
      </c>
      <c r="G289" s="38"/>
      <c r="H289" s="38"/>
      <c r="I289" s="38"/>
      <c r="J289" s="38"/>
      <c r="K289" s="38"/>
      <c r="L289" s="38">
        <f>IF(AND('PR-RAS'!D617&gt;0,'PR-RAS'!D992=0),1,0)</f>
        <v>0</v>
      </c>
      <c r="M289" s="38">
        <f>IF(AND('PR-RAS'!E617&gt;0,'PR-RAS'!E992=0),1,0)</f>
        <v>0</v>
      </c>
      <c r="N289" s="38"/>
      <c r="O289" s="38"/>
      <c r="P289" s="38"/>
    </row>
    <row r="290" spans="1:18" ht="30" customHeight="1" x14ac:dyDescent="0.2">
      <c r="A290" s="92">
        <v>232</v>
      </c>
      <c r="B290" s="93" t="str">
        <f t="shared" si="16"/>
        <v>O.K.</v>
      </c>
      <c r="C290" s="78" t="s">
        <v>3585</v>
      </c>
      <c r="D290" s="82"/>
      <c r="E290" s="38">
        <f t="shared" si="17"/>
        <v>0</v>
      </c>
      <c r="F290" s="38">
        <f t="shared" si="18"/>
        <v>0</v>
      </c>
      <c r="G290" s="38"/>
      <c r="H290" s="38"/>
      <c r="I290" s="38"/>
      <c r="J290" s="38"/>
      <c r="K290" s="38"/>
      <c r="L290" s="38">
        <f>IF(AND('PR-RAS'!D618&gt;0,'PR-RAS'!D993=0),1,0)</f>
        <v>0</v>
      </c>
      <c r="M290" s="38">
        <f>IF(AND('PR-RAS'!E618&gt;0,'PR-RAS'!E993=0),1,0)</f>
        <v>0</v>
      </c>
      <c r="N290" s="38"/>
      <c r="O290" s="38"/>
      <c r="P290" s="38"/>
    </row>
    <row r="291" spans="1:18" ht="30" customHeight="1" x14ac:dyDescent="0.2">
      <c r="A291" s="92">
        <v>233</v>
      </c>
      <c r="B291" s="93" t="str">
        <f t="shared" si="16"/>
        <v>O.K.</v>
      </c>
      <c r="C291" s="78" t="s">
        <v>3586</v>
      </c>
      <c r="D291" s="82"/>
      <c r="E291" s="38">
        <f t="shared" si="17"/>
        <v>0</v>
      </c>
      <c r="F291" s="38">
        <f t="shared" si="18"/>
        <v>0</v>
      </c>
      <c r="G291" s="38"/>
      <c r="H291" s="38"/>
      <c r="I291" s="38"/>
      <c r="J291" s="38"/>
      <c r="K291" s="38"/>
      <c r="L291" s="38">
        <f>IF(AND('PR-RAS'!D619&gt;0,'PR-RAS'!D994=0),1,0)</f>
        <v>0</v>
      </c>
      <c r="M291" s="38">
        <f>IF(AND('PR-RAS'!E619&gt;0,'PR-RAS'!E994=0),1,0)</f>
        <v>0</v>
      </c>
      <c r="N291" s="38"/>
      <c r="O291" s="38"/>
      <c r="P291" s="38"/>
    </row>
    <row r="292" spans="1:18" ht="30" customHeight="1" x14ac:dyDescent="0.2">
      <c r="A292" s="92">
        <v>234</v>
      </c>
      <c r="B292" s="93" t="str">
        <f t="shared" si="16"/>
        <v>O.K.</v>
      </c>
      <c r="C292" s="78" t="s">
        <v>3587</v>
      </c>
      <c r="D292" s="82"/>
      <c r="E292" s="38">
        <f t="shared" si="17"/>
        <v>0</v>
      </c>
      <c r="F292" s="38">
        <f t="shared" si="18"/>
        <v>0</v>
      </c>
      <c r="G292" s="38"/>
      <c r="H292" s="38"/>
      <c r="I292" s="38"/>
      <c r="J292" s="38"/>
      <c r="K292" s="38"/>
      <c r="L292" s="38">
        <f>IF(AND('PR-RAS'!D637&gt;0,'PR-RAS'!D1009=0),1,0)</f>
        <v>0</v>
      </c>
      <c r="M292" s="38">
        <f>IF(AND('PR-RAS'!E637&gt;0,'PR-RAS'!E1009=0),1,0)</f>
        <v>0</v>
      </c>
      <c r="N292" s="38"/>
      <c r="O292" s="38"/>
      <c r="P292" s="38"/>
    </row>
    <row r="293" spans="1:18" ht="40.9" customHeight="1" x14ac:dyDescent="0.2">
      <c r="A293" s="92">
        <v>235</v>
      </c>
      <c r="B293" s="93" t="e">
        <f t="shared" si="16"/>
        <v>#REF!</v>
      </c>
      <c r="C293" s="78" t="s">
        <v>3588</v>
      </c>
      <c r="D293" s="82"/>
      <c r="E293" s="38">
        <f t="shared" si="17"/>
        <v>0</v>
      </c>
      <c r="F293" s="38" t="e">
        <f t="shared" si="18"/>
        <v>#REF!</v>
      </c>
      <c r="G293" s="38"/>
      <c r="H293" s="38"/>
      <c r="I293" s="38"/>
      <c r="J293" s="38"/>
      <c r="K293" s="38"/>
      <c r="L293" s="38" t="e">
        <f>IF(AND(J3="DA",MAX('PR-RAS'!D653:D655)=0,MIN('PR-RAS'!D653:D655)=0),1,0)</f>
        <v>#REF!</v>
      </c>
      <c r="M293" s="235" t="s">
        <v>582</v>
      </c>
      <c r="N293" s="38"/>
      <c r="O293" s="38"/>
      <c r="P293" s="38"/>
      <c r="R293" s="255"/>
    </row>
    <row r="294" spans="1:18" ht="42" customHeight="1" x14ac:dyDescent="0.2">
      <c r="A294" s="92">
        <v>236</v>
      </c>
      <c r="B294" s="93" t="str">
        <f t="shared" si="16"/>
        <v>O.K.</v>
      </c>
      <c r="C294" s="78" t="s">
        <v>3589</v>
      </c>
      <c r="D294" s="82"/>
      <c r="E294" s="38">
        <f t="shared" si="17"/>
        <v>0</v>
      </c>
      <c r="F294" s="38">
        <f t="shared" si="18"/>
        <v>0</v>
      </c>
      <c r="G294" s="38"/>
      <c r="H294" s="38">
        <f>IF(OR('PR-RAS'!D302*'PR-RAS'!D303&gt;0,'PR-RAS'!D419*'PR-RAS'!D420&gt;0,'PR-RAS'!D641*'PR-RAS'!D642&gt;0),1,0)</f>
        <v>0</v>
      </c>
      <c r="I294" s="38">
        <f>IF(OR('PR-RAS'!E302*'PR-RAS'!E303&gt;0,'PR-RAS'!E419*'PR-RAS'!E420&gt;0,'PR-RAS'!E641*'PR-RAS'!E642&gt;0),1,0)</f>
        <v>0</v>
      </c>
      <c r="J294" s="38"/>
      <c r="K294" s="38"/>
      <c r="L294" s="38"/>
      <c r="M294" s="38"/>
      <c r="N294" s="38"/>
      <c r="O294" s="38"/>
      <c r="P294" s="38"/>
    </row>
    <row r="295" spans="1:18" ht="36" customHeight="1" x14ac:dyDescent="0.2">
      <c r="A295" s="200">
        <v>258</v>
      </c>
      <c r="B295" s="93" t="e">
        <f>IF(E295=1,"Pogreška",IF(F295=1,"Provjera","O.K."))</f>
        <v>#REF!</v>
      </c>
      <c r="C295" s="117" t="s">
        <v>3590</v>
      </c>
      <c r="D295" s="82"/>
      <c r="E295" s="38" t="e">
        <f t="shared" si="17"/>
        <v>#REF!</v>
      </c>
      <c r="F295" s="38">
        <f>MAX(L295:O295)</f>
        <v>0</v>
      </c>
      <c r="G295" s="38" t="e">
        <f>IF(AND(J3="DA",OR(ISBLANK('PR-RAS'!D302),ISBLANK('PR-RAS'!D419),ISBLANK('PR-RAS'!D641),ISBLANK('PR-RAS'!D303),ISBLANK('PR-RAS'!D420),ISBLANK('PR-RAS'!D642))),1,0)</f>
        <v>#REF!</v>
      </c>
      <c r="H295" s="38" t="e">
        <f>IF(AND(J3="DA",OR(ISBLANK('PR-RAS'!E302),ISBLANK('PR-RAS'!E419),ISBLANK('PR-RAS'!E641),ISBLANK('PR-RAS'!E303),ISBLANK('PR-RAS'!E420),ISBLANK('PR-RAS'!E642))),1,0)</f>
        <v>#REF!</v>
      </c>
      <c r="I295" s="38"/>
      <c r="J295" s="38"/>
      <c r="K295" s="38"/>
      <c r="L295" s="38"/>
      <c r="M295" s="38"/>
      <c r="N295" s="38"/>
      <c r="O295" s="38"/>
    </row>
    <row r="296" spans="1:18" ht="71.45" customHeight="1" x14ac:dyDescent="0.2">
      <c r="A296" s="92">
        <v>237</v>
      </c>
      <c r="B296" s="93" t="e">
        <f t="shared" si="16"/>
        <v>#REF!</v>
      </c>
      <c r="C296" s="78" t="s">
        <v>3591</v>
      </c>
      <c r="D296" s="82"/>
      <c r="E296" s="38" t="e">
        <f>MAX(G296:K296)</f>
        <v>#REF!</v>
      </c>
      <c r="F296" s="38">
        <f t="shared" si="18"/>
        <v>0</v>
      </c>
      <c r="G296" s="38" t="e">
        <f>IF(AND(OR(MAX('PR-RAS'!D657:E657,'PR-RAS'!D659:E659)&gt;10000,MAX('PR-RAS'!D658:E658,'PR-RAS'!D660:E660)&gt;35000),O3&lt;&gt;174,O3&lt;&gt;713,O3&lt;&gt;1222,O3&lt;&gt;47107),1,0)</f>
        <v>#REF!</v>
      </c>
      <c r="H296" s="38">
        <f>IF(MAX('PR-RAS'!D657:E660)&gt;100000,1,0)</f>
        <v>0</v>
      </c>
      <c r="I296" s="38"/>
      <c r="J296" s="38"/>
      <c r="K296" s="38"/>
      <c r="L296" s="38">
        <f>IF(MAX('PR-RAS'!D657:E660)&gt;1000,1,0)</f>
        <v>0</v>
      </c>
      <c r="M296" s="38"/>
      <c r="N296" s="38"/>
      <c r="O296" s="38"/>
      <c r="P296" s="38"/>
    </row>
    <row r="297" spans="1:18" ht="36" customHeight="1" x14ac:dyDescent="0.2">
      <c r="A297" s="200">
        <v>257</v>
      </c>
      <c r="B297" s="93" t="str">
        <f t="shared" si="16"/>
        <v>O.K.</v>
      </c>
      <c r="C297" s="117" t="s">
        <v>3592</v>
      </c>
      <c r="D297" s="82"/>
      <c r="E297" s="38">
        <f>MAX(G297:K297)</f>
        <v>0</v>
      </c>
      <c r="F297" s="38">
        <f t="shared" si="18"/>
        <v>0</v>
      </c>
      <c r="G297" s="38">
        <f>IF(MIN('PR-RAS'!D6:E1019)&lt;-0.001,1,0)</f>
        <v>0</v>
      </c>
      <c r="H297" s="38"/>
      <c r="I297" s="38"/>
      <c r="J297" s="38"/>
      <c r="K297" s="38"/>
      <c r="L297" s="38"/>
      <c r="M297" s="38"/>
      <c r="N297" s="38"/>
      <c r="O297" s="38"/>
      <c r="P297" s="38"/>
    </row>
    <row r="298" spans="1:18" ht="19.5" customHeight="1" x14ac:dyDescent="0.2">
      <c r="A298" s="303" t="s">
        <v>1971</v>
      </c>
      <c r="B298" s="304"/>
      <c r="C298" s="305"/>
      <c r="D298" s="82"/>
      <c r="E298" s="38" t="e">
        <f>SUM(E299:E339)</f>
        <v>#REF!</v>
      </c>
      <c r="F298" s="38">
        <f>SUM(F299:F339)</f>
        <v>0</v>
      </c>
      <c r="G298" s="38"/>
      <c r="H298" s="38"/>
      <c r="I298" s="38"/>
      <c r="J298" s="38"/>
      <c r="K298" s="38"/>
      <c r="L298" s="38"/>
      <c r="M298" s="38"/>
      <c r="N298" s="38"/>
      <c r="O298" s="38"/>
      <c r="P298" s="38"/>
    </row>
    <row r="299" spans="1:18" ht="20.25" customHeight="1" x14ac:dyDescent="0.2">
      <c r="A299" s="92">
        <v>1</v>
      </c>
      <c r="B299" s="93" t="str">
        <f>IF(E299=1,"Pogreška",IF(F299=1,"Provjera","O.K."))</f>
        <v>O.K.</v>
      </c>
      <c r="C299" s="77" t="s">
        <v>3593</v>
      </c>
      <c r="D299" s="82"/>
      <c r="E299" s="38">
        <f>MAX(G299:K299)</f>
        <v>0</v>
      </c>
      <c r="F299" s="38">
        <f>MAX(L299:O299)</f>
        <v>0</v>
      </c>
      <c r="G299" s="38">
        <f>IF(ABS(BILANCA!D6-BILANCA!D175)&gt;0.001,1,0)</f>
        <v>0</v>
      </c>
      <c r="H299" s="38">
        <f>IF(ABS(BILANCA!E6-BILANCA!E175)&gt;0.001,1,0)</f>
        <v>0</v>
      </c>
      <c r="I299" s="38"/>
      <c r="J299" s="38"/>
      <c r="K299" s="38"/>
      <c r="L299" s="38"/>
      <c r="M299" s="38"/>
      <c r="N299" s="38"/>
      <c r="O299" s="38"/>
      <c r="P299" s="38"/>
    </row>
    <row r="300" spans="1:18" ht="18" customHeight="1" x14ac:dyDescent="0.2">
      <c r="A300" s="92">
        <v>26</v>
      </c>
      <c r="B300" s="93" t="e">
        <f t="shared" ref="B300:B301" si="19">IF(E300=1,"Pogreška",IF(F300=1,"Provjera","O.K."))</f>
        <v>#REF!</v>
      </c>
      <c r="C300" s="117" t="s">
        <v>3594</v>
      </c>
      <c r="D300" s="82"/>
      <c r="E300" s="38" t="e">
        <f t="shared" ref="E300:E301" si="20">MAX(G300:K300)</f>
        <v>#REF!</v>
      </c>
      <c r="F300" s="38">
        <f t="shared" ref="F300:F338" si="21">MAX(L300:O300)</f>
        <v>0</v>
      </c>
      <c r="G300" s="38" t="e">
        <f>IF(AND(OR(I3=41,I3=42),O3&lt;&gt;23911,O3&lt;&gt;25843,MAX(BILANCA!D162:E162,BILANCA!D334:E334)&gt;0),1,0)</f>
        <v>#REF!</v>
      </c>
      <c r="H300" s="38"/>
      <c r="I300" s="38"/>
      <c r="J300" s="38"/>
      <c r="K300" s="38"/>
      <c r="L300" s="38"/>
      <c r="M300" s="38"/>
      <c r="N300" s="38"/>
      <c r="O300" s="38"/>
      <c r="P300" s="38"/>
    </row>
    <row r="301" spans="1:18" ht="18" customHeight="1" x14ac:dyDescent="0.2">
      <c r="A301" s="92">
        <v>27</v>
      </c>
      <c r="B301" s="93" t="e">
        <f t="shared" si="19"/>
        <v>#REF!</v>
      </c>
      <c r="C301" s="117" t="s">
        <v>3595</v>
      </c>
      <c r="D301" s="82"/>
      <c r="E301" s="38" t="e">
        <f t="shared" si="20"/>
        <v>#REF!</v>
      </c>
      <c r="F301" s="38">
        <f t="shared" si="21"/>
        <v>0</v>
      </c>
      <c r="G301" s="38" t="e">
        <f>IF(AND(I3=23,MAX(BILANCA!D334:E334)&gt;0),1,0)</f>
        <v>#REF!</v>
      </c>
      <c r="H301" s="38"/>
      <c r="I301" s="38"/>
      <c r="J301" s="38"/>
      <c r="K301" s="38"/>
      <c r="L301" s="38"/>
      <c r="M301" s="38"/>
      <c r="N301" s="38"/>
      <c r="O301" s="38"/>
      <c r="P301" s="38"/>
    </row>
    <row r="302" spans="1:18" ht="18" customHeight="1" x14ac:dyDescent="0.2">
      <c r="A302" s="92">
        <v>46</v>
      </c>
      <c r="B302" s="93" t="e">
        <f>IF(E302=1,"Pogreška",IF(F302=1,"Provjera","O.K."))</f>
        <v>#REF!</v>
      </c>
      <c r="C302" s="117" t="s">
        <v>3596</v>
      </c>
      <c r="D302" s="82"/>
      <c r="E302" s="38" t="e">
        <f>MAX(G302:K302)</f>
        <v>#REF!</v>
      </c>
      <c r="F302" s="38">
        <f>MAX(L302:O302)</f>
        <v>0</v>
      </c>
      <c r="G302" s="38" t="e">
        <f>IF(AND(OR(I3=11,I3=12,I3=21,I3=31,I3=23,I3=41,I3=42),MAX(BILANCA!D368)&gt;0),1,0)</f>
        <v>#REF!</v>
      </c>
      <c r="H302" s="38"/>
      <c r="I302" s="38"/>
      <c r="J302" s="38"/>
      <c r="K302" s="38"/>
      <c r="L302" s="38"/>
      <c r="M302" s="38"/>
      <c r="N302" s="38"/>
      <c r="O302" s="38"/>
      <c r="P302" s="38"/>
    </row>
    <row r="303" spans="1:18" ht="19.5" customHeight="1" x14ac:dyDescent="0.2">
      <c r="A303" s="92">
        <v>2</v>
      </c>
      <c r="B303" s="93" t="str">
        <f t="shared" ref="B303:B311" si="22">IF(E303=1,"Pogreška",IF(F303=1,"Provjera","O.K."))</f>
        <v>O.K.</v>
      </c>
      <c r="C303" s="117" t="s">
        <v>3597</v>
      </c>
      <c r="D303" s="82"/>
      <c r="E303" s="38">
        <f t="shared" ref="E303:E311" si="23">MAX(G303:K303)</f>
        <v>0</v>
      </c>
      <c r="F303" s="38">
        <f t="shared" si="21"/>
        <v>0</v>
      </c>
      <c r="G303" s="38">
        <f>IF(AND(BILANCA!D256&lt;&gt;0,BILANCA!D260&lt;&gt;0),1,0)</f>
        <v>0</v>
      </c>
      <c r="H303" s="38">
        <f>IF(AND(BILANCA!E256&lt;&gt;0,BILANCA!E260&lt;&gt;0),1,0)</f>
        <v>0</v>
      </c>
      <c r="I303" s="38"/>
      <c r="J303" s="38"/>
      <c r="K303" s="38"/>
      <c r="L303" s="38"/>
      <c r="M303" s="38"/>
      <c r="N303" s="38"/>
      <c r="O303" s="38"/>
      <c r="P303" s="38"/>
    </row>
    <row r="304" spans="1:18" ht="19.5" customHeight="1" x14ac:dyDescent="0.2">
      <c r="A304" s="92">
        <v>3</v>
      </c>
      <c r="B304" s="93" t="str">
        <f t="shared" si="22"/>
        <v>O.K.</v>
      </c>
      <c r="C304" s="117" t="s">
        <v>3598</v>
      </c>
      <c r="D304" s="82"/>
      <c r="E304" s="38">
        <f t="shared" si="23"/>
        <v>0</v>
      </c>
      <c r="F304" s="38">
        <f t="shared" si="21"/>
        <v>0</v>
      </c>
      <c r="G304" s="38">
        <f>IF(AND(BILANCA!D257&lt;&gt;0,BILANCA!D261&lt;&gt;0),1,0)</f>
        <v>0</v>
      </c>
      <c r="H304" s="38">
        <f>IF(AND(BILANCA!E257&lt;&gt;0,BILANCA!E261&lt;&gt;0),1,0)</f>
        <v>0</v>
      </c>
      <c r="I304" s="38"/>
      <c r="J304" s="38"/>
      <c r="K304" s="38"/>
      <c r="L304" s="38"/>
      <c r="M304" s="38"/>
      <c r="N304" s="38"/>
      <c r="O304" s="38"/>
      <c r="P304" s="38"/>
    </row>
    <row r="305" spans="1:16" ht="19.5" customHeight="1" x14ac:dyDescent="0.2">
      <c r="A305" s="92">
        <v>4</v>
      </c>
      <c r="B305" s="93" t="str">
        <f t="shared" si="22"/>
        <v>O.K.</v>
      </c>
      <c r="C305" s="117" t="s">
        <v>3599</v>
      </c>
      <c r="D305" s="82"/>
      <c r="E305" s="38">
        <f t="shared" si="23"/>
        <v>0</v>
      </c>
      <c r="F305" s="38">
        <f t="shared" si="21"/>
        <v>0</v>
      </c>
      <c r="G305" s="38">
        <f>IF(AND(BILANCA!D258&lt;&gt;0,BILANCA!D262&lt;&gt;0),1,0)</f>
        <v>0</v>
      </c>
      <c r="H305" s="38">
        <f>IF(AND(BILANCA!E258&lt;&gt;0,BILANCA!E262&lt;&gt;0),1,0)</f>
        <v>0</v>
      </c>
      <c r="I305" s="38"/>
      <c r="J305" s="38"/>
      <c r="K305" s="38"/>
      <c r="L305" s="38"/>
      <c r="M305" s="38"/>
      <c r="N305" s="38"/>
      <c r="O305" s="38"/>
      <c r="P305" s="38"/>
    </row>
    <row r="306" spans="1:16" ht="19.5" customHeight="1" x14ac:dyDescent="0.2">
      <c r="A306" s="92">
        <v>5</v>
      </c>
      <c r="B306" s="93" t="str">
        <f t="shared" si="22"/>
        <v>O.K.</v>
      </c>
      <c r="C306" s="117" t="s">
        <v>3600</v>
      </c>
      <c r="D306" s="82"/>
      <c r="E306" s="38">
        <f t="shared" si="23"/>
        <v>0</v>
      </c>
      <c r="F306" s="38">
        <f t="shared" si="21"/>
        <v>0</v>
      </c>
      <c r="G306" s="38">
        <f>IF(MIN(BILANCA!D6:E249,BILANCA!D252:E253,BILANCA!D255:E363)&lt;0,1,0)</f>
        <v>0</v>
      </c>
      <c r="H306" s="38"/>
      <c r="I306" s="38"/>
      <c r="J306" s="38"/>
      <c r="K306" s="38"/>
      <c r="L306" s="38"/>
      <c r="M306" s="38"/>
      <c r="N306" s="38"/>
      <c r="O306" s="38"/>
      <c r="P306" s="38"/>
    </row>
    <row r="307" spans="1:16" ht="19.5" customHeight="1" x14ac:dyDescent="0.2">
      <c r="A307" s="92">
        <v>30</v>
      </c>
      <c r="B307" s="93" t="str">
        <f>IF(E307=1,"Pogreška",IF(F307=1,"Provjera","O.K."))</f>
        <v>O.K.</v>
      </c>
      <c r="C307" s="117" t="s">
        <v>3601</v>
      </c>
      <c r="D307" s="82"/>
      <c r="E307" s="38">
        <f>MAX(G307:K307)</f>
        <v>0</v>
      </c>
      <c r="F307" s="38">
        <f>MAX(L307:O307)</f>
        <v>0</v>
      </c>
      <c r="G307" s="38">
        <f>IF(ABS(BILANCA!D87-SUM(BILANCA!D307:'BILANCA'!D321))&gt;0.001,1,0)</f>
        <v>0</v>
      </c>
      <c r="H307" s="38">
        <f>IF(ABS(BILANCA!E87-SUM(BILANCA!E307:'BILANCA'!E321))&gt;0.001,1,0)</f>
        <v>0</v>
      </c>
      <c r="I307" s="38"/>
      <c r="J307" s="38"/>
      <c r="K307" s="38"/>
      <c r="L307" s="38"/>
      <c r="M307" s="38"/>
      <c r="N307" s="38"/>
      <c r="O307" s="38"/>
      <c r="P307" s="38"/>
    </row>
    <row r="308" spans="1:16" ht="19.5" customHeight="1" x14ac:dyDescent="0.2">
      <c r="A308" s="92">
        <v>48</v>
      </c>
      <c r="B308" s="93" t="e">
        <f>IF(E308=1,"Pogreška",IF(F308=1,"Provjera","O.K."))</f>
        <v>#REF!</v>
      </c>
      <c r="C308" s="117" t="s">
        <v>3602</v>
      </c>
      <c r="D308" s="82"/>
      <c r="E308" s="38" t="e">
        <f>MAX(G308:K308)</f>
        <v>#REF!</v>
      </c>
      <c r="F308" s="38">
        <f>MAX(L308:O308)</f>
        <v>0</v>
      </c>
      <c r="G308" s="38" t="e">
        <f>IF(AND(OR(I3=11,I3=12,I3=21,I3=31,I3=23,I3=41,I3=42),MAX(BILANCA!D312)&gt;0),1,0)</f>
        <v>#REF!</v>
      </c>
      <c r="H308" s="38" t="e">
        <f>IF(AND(OR(I3=11,I3=12,I3=21,I3=31,I3=23,I3=41,I3=42),MAX(BILANCA!E312)&gt;0),1,0)</f>
        <v>#REF!</v>
      </c>
      <c r="I308" s="38"/>
      <c r="J308" s="38"/>
      <c r="K308" s="38"/>
      <c r="L308" s="38"/>
      <c r="M308" s="38"/>
      <c r="N308" s="38"/>
      <c r="O308" s="38"/>
      <c r="P308" s="38"/>
    </row>
    <row r="309" spans="1:16" ht="19.5" customHeight="1" x14ac:dyDescent="0.2">
      <c r="A309" s="92">
        <v>49</v>
      </c>
      <c r="B309" s="93" t="e">
        <f>IF(E309=1,"Pogreška",IF(F309=1,"Provjera","O.K."))</f>
        <v>#REF!</v>
      </c>
      <c r="C309" s="117" t="s">
        <v>3603</v>
      </c>
      <c r="D309" s="82"/>
      <c r="E309" s="38" t="e">
        <f>MAX(G309:K309)</f>
        <v>#REF!</v>
      </c>
      <c r="F309" s="38">
        <f>MAX(L309:O309)</f>
        <v>0</v>
      </c>
      <c r="G309" s="38" t="e">
        <f>IF(AND(OR(I3=21,I3=31,I3=41,I3=42),MAX(BILANCA!D313)&gt;0),1,0)</f>
        <v>#REF!</v>
      </c>
      <c r="H309" s="38" t="e">
        <f>IF(AND(OR(I3=21,I3=31,I3=41,I3=42),MAX(BILANCA!E313)&gt;0),1,0)</f>
        <v>#REF!</v>
      </c>
      <c r="I309" s="38"/>
      <c r="J309" s="38"/>
      <c r="K309" s="38"/>
      <c r="L309" s="38"/>
      <c r="M309" s="38"/>
      <c r="N309" s="38"/>
      <c r="O309" s="38"/>
      <c r="P309" s="38"/>
    </row>
    <row r="310" spans="1:16" ht="19.5" customHeight="1" x14ac:dyDescent="0.2">
      <c r="A310" s="92">
        <v>28</v>
      </c>
      <c r="B310" s="93" t="str">
        <f t="shared" si="22"/>
        <v>O.K.</v>
      </c>
      <c r="C310" s="117" t="s">
        <v>3604</v>
      </c>
      <c r="D310" s="82"/>
      <c r="E310" s="38">
        <f t="shared" si="23"/>
        <v>0</v>
      </c>
      <c r="F310" s="38">
        <f t="shared" si="21"/>
        <v>0</v>
      </c>
      <c r="G310" s="38">
        <f>IF(ABS(BILANCA!D157-SUM(BILANCA!D322:'BILANCA'!D329))&gt;0.001,1,0)</f>
        <v>0</v>
      </c>
      <c r="H310" s="38">
        <f>IF(ABS(BILANCA!E157-SUM(BILANCA!E322:'BILANCA'!E329))&gt;0.001,1,0)</f>
        <v>0</v>
      </c>
      <c r="I310" s="38"/>
      <c r="J310" s="38"/>
      <c r="K310" s="38"/>
      <c r="L310" s="38"/>
      <c r="M310" s="38"/>
      <c r="N310" s="38"/>
      <c r="O310" s="38"/>
      <c r="P310" s="38"/>
    </row>
    <row r="311" spans="1:16" ht="19.5" customHeight="1" x14ac:dyDescent="0.2">
      <c r="A311" s="92">
        <v>29</v>
      </c>
      <c r="B311" s="93" t="str">
        <f t="shared" si="22"/>
        <v>O.K.</v>
      </c>
      <c r="C311" s="117" t="s">
        <v>3605</v>
      </c>
      <c r="D311" s="82"/>
      <c r="E311" s="38">
        <f t="shared" si="23"/>
        <v>0</v>
      </c>
      <c r="F311" s="38">
        <f t="shared" si="21"/>
        <v>0</v>
      </c>
      <c r="G311" s="38">
        <f>IF(ROUND(BILANCA!D161,2)&lt;ROUND(SUM(BILANCA!D330:'BILANCA'!D333),2),1,0)</f>
        <v>0</v>
      </c>
      <c r="H311" s="38">
        <f>IF(ROUND(BILANCA!E161,2)&lt;ROUND(SUM(BILANCA!E330:'BILANCA'!E333),2),1,0)</f>
        <v>0</v>
      </c>
      <c r="I311" s="38"/>
      <c r="J311" s="38"/>
      <c r="K311" s="38"/>
      <c r="L311" s="38"/>
      <c r="M311" s="38"/>
      <c r="N311" s="38"/>
      <c r="O311" s="38"/>
      <c r="P311" s="38"/>
    </row>
    <row r="312" spans="1:16" ht="19.5" customHeight="1" x14ac:dyDescent="0.2">
      <c r="A312" s="92">
        <v>18</v>
      </c>
      <c r="B312" s="93" t="str">
        <f t="shared" ref="B312:B339" si="24">IF(E312=1,"Pogreška",IF(F312=1,"Provjera","O.K."))</f>
        <v>O.K.</v>
      </c>
      <c r="C312" s="117" t="s">
        <v>3606</v>
      </c>
      <c r="D312" s="82"/>
      <c r="E312" s="38">
        <f t="shared" ref="E312:E338" si="25">MAX(G312:K312)</f>
        <v>0</v>
      </c>
      <c r="F312" s="38">
        <f t="shared" si="21"/>
        <v>0</v>
      </c>
      <c r="G312" s="38">
        <f>IF(ROUND(BILANCA!D334,2)&gt;ROUND(BILANCA!D162,2),1,0)</f>
        <v>0</v>
      </c>
      <c r="H312" s="38">
        <f>IF(ROUND(BILANCA!E334,2)&gt;ROUND(BILANCA!E162,2),1,0)</f>
        <v>0</v>
      </c>
      <c r="I312" s="38"/>
      <c r="J312" s="38"/>
      <c r="K312" s="38"/>
      <c r="L312" s="38"/>
      <c r="M312" s="38"/>
      <c r="N312" s="38"/>
      <c r="O312" s="38"/>
      <c r="P312" s="38"/>
    </row>
    <row r="313" spans="1:16" ht="19.5" customHeight="1" x14ac:dyDescent="0.2">
      <c r="A313" s="92">
        <v>19</v>
      </c>
      <c r="B313" s="93" t="str">
        <f t="shared" si="24"/>
        <v>O.K.</v>
      </c>
      <c r="C313" s="117" t="s">
        <v>3607</v>
      </c>
      <c r="D313" s="82"/>
      <c r="E313" s="38">
        <f t="shared" si="25"/>
        <v>0</v>
      </c>
      <c r="F313" s="38">
        <f t="shared" si="21"/>
        <v>0</v>
      </c>
      <c r="G313" s="38">
        <f>IF(ABS(BILANCA!D89+BILANCA!D107-BILANCA!D299-BILANCA!D300)&gt;0.001,1,0)</f>
        <v>0</v>
      </c>
      <c r="H313" s="38">
        <f>IF(ABS(BILANCA!E89+BILANCA!E107-BILANCA!E299-BILANCA!E300)&gt;0.001,1,0)</f>
        <v>0</v>
      </c>
      <c r="I313" s="38"/>
      <c r="J313" s="38"/>
      <c r="K313" s="38"/>
      <c r="L313" s="38"/>
      <c r="M313" s="38"/>
      <c r="N313" s="38"/>
      <c r="O313" s="38"/>
      <c r="P313" s="38"/>
    </row>
    <row r="314" spans="1:16" ht="19.5" customHeight="1" x14ac:dyDescent="0.2">
      <c r="A314" s="92">
        <v>20</v>
      </c>
      <c r="B314" s="93" t="str">
        <f t="shared" si="24"/>
        <v>O.K.</v>
      </c>
      <c r="C314" s="117" t="s">
        <v>3608</v>
      </c>
      <c r="D314" s="82"/>
      <c r="E314" s="38">
        <f t="shared" si="25"/>
        <v>0</v>
      </c>
      <c r="F314" s="38">
        <f t="shared" si="21"/>
        <v>0</v>
      </c>
      <c r="G314" s="38">
        <f>IF(ABS(SUM(BILANCA!D148:D150,BILANCA!D159:D163)-BILANCA!D301-BILANCA!D302)&gt;0.001,1,0)</f>
        <v>0</v>
      </c>
      <c r="H314" s="38">
        <f>IF(ABS(SUM(BILANCA!E148:E150,BILANCA!E159:E163)-BILANCA!E301-BILANCA!E302)&gt;0.001,1,0)</f>
        <v>0</v>
      </c>
      <c r="I314" s="38"/>
      <c r="J314" s="38"/>
      <c r="K314" s="38"/>
      <c r="L314" s="38"/>
      <c r="M314" s="38"/>
      <c r="N314" s="38"/>
      <c r="O314" s="38"/>
      <c r="P314" s="38"/>
    </row>
    <row r="315" spans="1:16" ht="19.5" customHeight="1" x14ac:dyDescent="0.2">
      <c r="A315" s="92">
        <v>50</v>
      </c>
      <c r="B315" s="93" t="str">
        <f t="shared" si="24"/>
        <v>O.K.</v>
      </c>
      <c r="C315" s="117" t="s">
        <v>3609</v>
      </c>
      <c r="D315" s="82"/>
      <c r="E315" s="38">
        <f>MAX(G315:K315)</f>
        <v>0</v>
      </c>
      <c r="F315" s="38">
        <f>MAX(L315:O315)</f>
        <v>0</v>
      </c>
      <c r="G315" s="38">
        <f>IF(ROUND(BILANCA!D303,2)&gt;ROUND(SUM(BILANCA!D148:D150,BILANCA!D159:D163),2),1,0)</f>
        <v>0</v>
      </c>
      <c r="H315" s="38">
        <f>IF(ROUND(BILANCA!E303,2)&gt;ROUND(SUM(BILANCA!E148:E150,BILANCA!E159:E163),2),1,0)</f>
        <v>0</v>
      </c>
      <c r="I315" s="38"/>
      <c r="J315" s="38"/>
      <c r="K315" s="38"/>
      <c r="L315" s="38"/>
      <c r="M315" s="38"/>
      <c r="N315" s="38"/>
      <c r="O315" s="38"/>
      <c r="P315" s="38"/>
    </row>
    <row r="316" spans="1:16" ht="19.5" customHeight="1" x14ac:dyDescent="0.2">
      <c r="A316" s="92">
        <v>21</v>
      </c>
      <c r="B316" s="93" t="str">
        <f t="shared" si="24"/>
        <v>O.K.</v>
      </c>
      <c r="C316" s="117" t="s">
        <v>3610</v>
      </c>
      <c r="D316" s="82"/>
      <c r="E316" s="38">
        <f t="shared" si="25"/>
        <v>0</v>
      </c>
      <c r="F316" s="38">
        <f t="shared" si="21"/>
        <v>0</v>
      </c>
      <c r="G316" s="38">
        <f>IF(ABS(SUM(BILANCA!D166:D169)-BILANCA!D304-BILANCA!D305)&gt;0.001,1,0)</f>
        <v>0</v>
      </c>
      <c r="H316" s="38">
        <f>IF(ABS(SUM(BILANCA!E166:E169)-BILANCA!E304-BILANCA!E305)&gt;0.001,1,0)</f>
        <v>0</v>
      </c>
      <c r="I316" s="38"/>
      <c r="J316" s="38"/>
      <c r="K316" s="38"/>
      <c r="L316" s="38"/>
      <c r="M316" s="38"/>
      <c r="N316" s="38"/>
      <c r="O316" s="38"/>
      <c r="P316" s="38"/>
    </row>
    <row r="317" spans="1:16" ht="19.5" customHeight="1" x14ac:dyDescent="0.2">
      <c r="A317" s="92">
        <v>51</v>
      </c>
      <c r="B317" s="93" t="str">
        <f t="shared" si="24"/>
        <v>O.K.</v>
      </c>
      <c r="C317" s="117" t="s">
        <v>3611</v>
      </c>
      <c r="D317" s="82"/>
      <c r="E317" s="38">
        <f>MAX(G317:K317)</f>
        <v>0</v>
      </c>
      <c r="F317" s="38">
        <f>MAX(L317:O317)</f>
        <v>0</v>
      </c>
      <c r="G317" s="38">
        <f>IF(ROUND(BILANCA!D306,2)&gt;ROUND(SUM(BILANCA!D166:D169),2),1,0)</f>
        <v>0</v>
      </c>
      <c r="H317" s="38">
        <f>IF(ROUND(BILANCA!E306,2)&gt;ROUND(SUM(BILANCA!E166:E169),2),1,0)</f>
        <v>0</v>
      </c>
      <c r="I317" s="38"/>
      <c r="J317" s="38"/>
      <c r="K317" s="38"/>
      <c r="L317" s="38"/>
      <c r="M317" s="38"/>
      <c r="N317" s="38"/>
      <c r="O317" s="38"/>
      <c r="P317" s="38"/>
    </row>
    <row r="318" spans="1:16" ht="19.5" customHeight="1" x14ac:dyDescent="0.2">
      <c r="A318" s="92">
        <v>31</v>
      </c>
      <c r="B318" s="93" t="str">
        <f t="shared" si="24"/>
        <v>O.K.</v>
      </c>
      <c r="C318" s="117" t="s">
        <v>3612</v>
      </c>
      <c r="D318" s="82"/>
      <c r="E318" s="38">
        <f t="shared" si="25"/>
        <v>0</v>
      </c>
      <c r="F318" s="38">
        <f t="shared" si="21"/>
        <v>0</v>
      </c>
      <c r="G318" s="38">
        <f>IF(ROUND(BILANCA!D195,2)&lt;ROUND(BILANCA!D343,2),1,0)</f>
        <v>0</v>
      </c>
      <c r="H318" s="38">
        <f>IF(ROUND(BILANCA!E195,2)&lt;ROUND(BILANCA!E343,2),1,0)</f>
        <v>0</v>
      </c>
      <c r="I318" s="38"/>
      <c r="J318" s="38"/>
      <c r="K318" s="38"/>
      <c r="L318" s="38"/>
      <c r="M318" s="38"/>
      <c r="N318" s="38"/>
      <c r="O318" s="38"/>
      <c r="P318" s="38"/>
    </row>
    <row r="319" spans="1:16" ht="19.5" customHeight="1" x14ac:dyDescent="0.2">
      <c r="A319" s="92">
        <v>32</v>
      </c>
      <c r="B319" s="93" t="str">
        <f t="shared" si="24"/>
        <v>O.K.</v>
      </c>
      <c r="C319" s="117" t="s">
        <v>3613</v>
      </c>
      <c r="D319" s="82"/>
      <c r="E319" s="38">
        <f t="shared" si="25"/>
        <v>0</v>
      </c>
      <c r="F319" s="38">
        <f t="shared" si="21"/>
        <v>0</v>
      </c>
      <c r="G319" s="38">
        <f>IF(ROUND(BILANCA!D220,2)&lt;ROUND(SUM(BILANCA!D344:'BILANCA'!D345),2),1,0)</f>
        <v>0</v>
      </c>
      <c r="H319" s="38">
        <f>IF(ROUND(BILANCA!E220,2)&lt;ROUND(SUM(BILANCA!E344:'BILANCA'!E345),2),1,0)</f>
        <v>0</v>
      </c>
      <c r="I319" s="38"/>
      <c r="J319" s="38"/>
      <c r="K319" s="38"/>
      <c r="L319" s="38"/>
      <c r="M319" s="38"/>
      <c r="N319" s="38"/>
      <c r="O319" s="38"/>
      <c r="P319" s="38"/>
    </row>
    <row r="320" spans="1:16" ht="19.5" customHeight="1" x14ac:dyDescent="0.2">
      <c r="A320" s="92">
        <v>33</v>
      </c>
      <c r="B320" s="93" t="str">
        <f t="shared" si="24"/>
        <v>O.K.</v>
      </c>
      <c r="C320" s="117" t="s">
        <v>3614</v>
      </c>
      <c r="D320" s="82"/>
      <c r="E320" s="38">
        <f t="shared" si="25"/>
        <v>0</v>
      </c>
      <c r="F320" s="38">
        <f t="shared" si="21"/>
        <v>0</v>
      </c>
      <c r="G320" s="38">
        <f>IF(ROUND(BILANCA!D221,2)&lt;ROUND(BILANCA!D346,2),1,0)</f>
        <v>0</v>
      </c>
      <c r="H320" s="38">
        <f>IF(ROUND(BILANCA!E221,2)&lt;ROUND(BILANCA!E346,2),1,0)</f>
        <v>0</v>
      </c>
      <c r="I320" s="38"/>
      <c r="J320" s="38"/>
      <c r="K320" s="38"/>
      <c r="L320" s="38"/>
      <c r="M320" s="38"/>
      <c r="N320" s="38"/>
      <c r="O320" s="38"/>
      <c r="P320" s="38"/>
    </row>
    <row r="321" spans="1:16" ht="19.5" customHeight="1" x14ac:dyDescent="0.2">
      <c r="A321" s="92">
        <v>34</v>
      </c>
      <c r="B321" s="93" t="str">
        <f t="shared" si="24"/>
        <v>O.K.</v>
      </c>
      <c r="C321" s="117" t="s">
        <v>3615</v>
      </c>
      <c r="D321" s="82"/>
      <c r="E321" s="38">
        <f t="shared" si="25"/>
        <v>0</v>
      </c>
      <c r="F321" s="38">
        <f t="shared" si="21"/>
        <v>0</v>
      </c>
      <c r="G321" s="38">
        <f>IF(ROUND(BILANCA!D222,2)&lt;ROUND(SUM(BILANCA!D347:'BILANCA'!D348),2),1,0)</f>
        <v>0</v>
      </c>
      <c r="H321" s="38">
        <f>IF(ROUND(BILANCA!E222,2)&lt;ROUND(SUM(BILANCA!E347:'BILANCA'!E348),2),1,0)</f>
        <v>0</v>
      </c>
      <c r="I321" s="38"/>
      <c r="J321" s="38"/>
      <c r="K321" s="38"/>
      <c r="L321" s="38"/>
      <c r="M321" s="38"/>
      <c r="N321" s="38"/>
      <c r="O321" s="38"/>
      <c r="P321" s="38"/>
    </row>
    <row r="322" spans="1:16" ht="19.5" customHeight="1" x14ac:dyDescent="0.2">
      <c r="A322" s="92">
        <v>35</v>
      </c>
      <c r="B322" s="93" t="str">
        <f t="shared" ref="B322:B324" si="26">IF(E322=1,"Pogreška",IF(F322=1,"Provjera","O.K."))</f>
        <v>O.K.</v>
      </c>
      <c r="C322" s="117" t="s">
        <v>3616</v>
      </c>
      <c r="D322" s="82"/>
      <c r="E322" s="38">
        <f t="shared" ref="E322:E324" si="27">MAX(G322:K322)</f>
        <v>0</v>
      </c>
      <c r="F322" s="38">
        <f t="shared" ref="F322:F324" si="28">MAX(L322:O322)</f>
        <v>0</v>
      </c>
      <c r="G322" s="38">
        <f>IF(ROUND(BILANCA!D223,2)&lt;ROUND(BILANCA!D349,2),1,0)</f>
        <v>0</v>
      </c>
      <c r="H322" s="38">
        <f>IF(ROUND(BILANCA!E223,2)&lt;ROUND(BILANCA!E349,2),1,0)</f>
        <v>0</v>
      </c>
      <c r="I322" s="38"/>
      <c r="J322" s="38"/>
      <c r="K322" s="38"/>
      <c r="L322" s="38"/>
      <c r="M322" s="38"/>
      <c r="N322" s="38"/>
      <c r="O322" s="38"/>
      <c r="P322" s="38"/>
    </row>
    <row r="323" spans="1:16" ht="19.5" customHeight="1" x14ac:dyDescent="0.2">
      <c r="A323" s="92">
        <v>36</v>
      </c>
      <c r="B323" s="93" t="str">
        <f t="shared" si="26"/>
        <v>O.K.</v>
      </c>
      <c r="C323" s="117" t="s">
        <v>3617</v>
      </c>
      <c r="D323" s="82"/>
      <c r="E323" s="38">
        <f t="shared" si="27"/>
        <v>0</v>
      </c>
      <c r="F323" s="38">
        <f t="shared" si="28"/>
        <v>0</v>
      </c>
      <c r="G323" s="38">
        <f>IF(ROUND(BILANCA!D224,2)&lt;ROUND(SUM(BILANCA!D350:'BILANCA'!D351),2),1,0)</f>
        <v>0</v>
      </c>
      <c r="H323" s="38">
        <f>IF(ROUND(BILANCA!E224,2)&lt;ROUND(SUM(BILANCA!E350:'BILANCA'!E351),2),1,0)</f>
        <v>0</v>
      </c>
      <c r="I323" s="38"/>
      <c r="J323" s="38"/>
      <c r="K323" s="38"/>
      <c r="L323" s="38"/>
      <c r="M323" s="38"/>
      <c r="N323" s="38"/>
      <c r="O323" s="38"/>
      <c r="P323" s="38"/>
    </row>
    <row r="324" spans="1:16" ht="19.5" customHeight="1" x14ac:dyDescent="0.2">
      <c r="A324" s="92">
        <v>37</v>
      </c>
      <c r="B324" s="93" t="str">
        <f t="shared" si="26"/>
        <v>O.K.</v>
      </c>
      <c r="C324" s="117" t="s">
        <v>3618</v>
      </c>
      <c r="D324" s="82"/>
      <c r="E324" s="38">
        <f t="shared" si="27"/>
        <v>0</v>
      </c>
      <c r="F324" s="38">
        <f t="shared" si="28"/>
        <v>0</v>
      </c>
      <c r="G324" s="38">
        <f>IF(ROUND(BILANCA!D225,2)&lt;ROUND(BILANCA!D352,2),1,0)</f>
        <v>0</v>
      </c>
      <c r="H324" s="38">
        <f>IF(ROUND(BILANCA!E225,2)&lt;ROUND(BILANCA!E352,2),1,0)</f>
        <v>0</v>
      </c>
      <c r="I324" s="38"/>
      <c r="J324" s="38"/>
      <c r="K324" s="38"/>
      <c r="L324" s="38"/>
      <c r="M324" s="38"/>
      <c r="N324" s="38"/>
      <c r="O324" s="38"/>
      <c r="P324" s="38"/>
    </row>
    <row r="325" spans="1:16" ht="19.5" customHeight="1" x14ac:dyDescent="0.2">
      <c r="A325" s="92">
        <v>38</v>
      </c>
      <c r="B325" s="93" t="str">
        <f t="shared" ref="B325:B328" si="29">IF(E325=1,"Pogreška",IF(F325=1,"Provjera","O.K."))</f>
        <v>O.K.</v>
      </c>
      <c r="C325" s="117" t="s">
        <v>3619</v>
      </c>
      <c r="D325" s="82"/>
      <c r="E325" s="38">
        <f t="shared" ref="E325:E328" si="30">MAX(G325:K325)</f>
        <v>0</v>
      </c>
      <c r="F325" s="38">
        <f t="shared" ref="F325:F328" si="31">MAX(L325:O325)</f>
        <v>0</v>
      </c>
      <c r="G325" s="38">
        <f>IF(ROUND(BILANCA!D226,2)&lt;ROUND(SUM(BILANCA!D353:'BILANCA'!D354),2),1,0)</f>
        <v>0</v>
      </c>
      <c r="H325" s="38">
        <f>IF(ROUND(BILANCA!E226,2)&lt;ROUND(SUM(BILANCA!E353:'BILANCA'!E354),2),1,0)</f>
        <v>0</v>
      </c>
      <c r="I325" s="38"/>
      <c r="J325" s="38"/>
      <c r="K325" s="38"/>
      <c r="L325" s="38"/>
      <c r="M325" s="38"/>
      <c r="N325" s="38"/>
      <c r="O325" s="38"/>
      <c r="P325" s="38"/>
    </row>
    <row r="326" spans="1:16" ht="19.5" customHeight="1" x14ac:dyDescent="0.2">
      <c r="A326" s="92">
        <v>39</v>
      </c>
      <c r="B326" s="93" t="str">
        <f t="shared" si="29"/>
        <v>O.K.</v>
      </c>
      <c r="C326" s="117" t="s">
        <v>3620</v>
      </c>
      <c r="D326" s="82"/>
      <c r="E326" s="38">
        <f t="shared" si="30"/>
        <v>0</v>
      </c>
      <c r="F326" s="38">
        <f t="shared" si="31"/>
        <v>0</v>
      </c>
      <c r="G326" s="38">
        <f>IF(ROUND(BILANCA!D241,2)&lt;ROUND(SUM(BILANCA!D355:'BILANCA'!D356),2),1,0)</f>
        <v>0</v>
      </c>
      <c r="H326" s="38">
        <f>IF(ROUND(BILANCA!E241,2)&lt;ROUND(SUM(BILANCA!E355:'BILANCA'!E356),2),1,0)</f>
        <v>0</v>
      </c>
      <c r="I326" s="38"/>
      <c r="J326" s="38"/>
      <c r="K326" s="38"/>
      <c r="L326" s="38"/>
      <c r="M326" s="38"/>
      <c r="N326" s="38"/>
      <c r="O326" s="38"/>
      <c r="P326" s="38"/>
    </row>
    <row r="327" spans="1:16" ht="19.5" customHeight="1" x14ac:dyDescent="0.2">
      <c r="A327" s="92">
        <v>40</v>
      </c>
      <c r="B327" s="93" t="str">
        <f t="shared" si="29"/>
        <v>O.K.</v>
      </c>
      <c r="C327" s="117" t="s">
        <v>3621</v>
      </c>
      <c r="D327" s="82"/>
      <c r="E327" s="38">
        <f t="shared" si="30"/>
        <v>0</v>
      </c>
      <c r="F327" s="38">
        <f t="shared" si="31"/>
        <v>0</v>
      </c>
      <c r="G327" s="38">
        <f>IF(ROUND(BILANCA!D242,2)&lt;ROUND(BILANCA!D357,2),1,0)</f>
        <v>0</v>
      </c>
      <c r="H327" s="38">
        <f>IF(ROUND(BILANCA!E242,2)&lt;ROUND(BILANCA!E357,2),1,0)</f>
        <v>0</v>
      </c>
      <c r="I327" s="38"/>
      <c r="J327" s="38"/>
      <c r="K327" s="38"/>
      <c r="L327" s="38"/>
      <c r="M327" s="38"/>
      <c r="N327" s="38"/>
      <c r="O327" s="38"/>
      <c r="P327" s="38"/>
    </row>
    <row r="328" spans="1:16" ht="19.5" customHeight="1" x14ac:dyDescent="0.2">
      <c r="A328" s="92">
        <v>41</v>
      </c>
      <c r="B328" s="93" t="str">
        <f t="shared" si="29"/>
        <v>O.K.</v>
      </c>
      <c r="C328" s="117" t="s">
        <v>3622</v>
      </c>
      <c r="D328" s="82"/>
      <c r="E328" s="38">
        <f t="shared" si="30"/>
        <v>0</v>
      </c>
      <c r="F328" s="38">
        <f t="shared" si="31"/>
        <v>0</v>
      </c>
      <c r="G328" s="38">
        <f>IF(ROUND(BILANCA!D243,2)&lt;ROUND(SUM(BILANCA!D358:'BILANCA'!D359),2),1,0)</f>
        <v>0</v>
      </c>
      <c r="H328" s="38">
        <f>IF(ROUND(BILANCA!E243,2)&lt;ROUND(SUM(BILANCA!E358:'BILANCA'!E359),2),1,0)</f>
        <v>0</v>
      </c>
      <c r="I328" s="38"/>
      <c r="J328" s="38"/>
      <c r="K328" s="38"/>
      <c r="L328" s="38"/>
      <c r="M328" s="38"/>
      <c r="N328" s="38"/>
      <c r="O328" s="38"/>
      <c r="P328" s="38"/>
    </row>
    <row r="329" spans="1:16" ht="19.5" customHeight="1" x14ac:dyDescent="0.2">
      <c r="A329" s="92">
        <v>42</v>
      </c>
      <c r="B329" s="93" t="str">
        <f t="shared" si="24"/>
        <v>O.K.</v>
      </c>
      <c r="C329" s="117" t="s">
        <v>3623</v>
      </c>
      <c r="D329" s="82"/>
      <c r="E329" s="38">
        <f t="shared" si="25"/>
        <v>0</v>
      </c>
      <c r="F329" s="38">
        <f t="shared" si="21"/>
        <v>0</v>
      </c>
      <c r="G329" s="38">
        <f>IF(ROUND(BILANCA!D227,2)&lt;ROUND(BILANCA!D360,2),1,0)</f>
        <v>0</v>
      </c>
      <c r="H329" s="38">
        <f>IF(ROUND(BILANCA!E227,2)&lt;ROUND(BILANCA!E360,2),1,0)</f>
        <v>0</v>
      </c>
      <c r="I329" s="38"/>
      <c r="J329" s="38"/>
      <c r="K329" s="38"/>
      <c r="L329" s="38"/>
      <c r="M329" s="38"/>
      <c r="N329" s="38"/>
      <c r="O329" s="38"/>
      <c r="P329" s="38"/>
    </row>
    <row r="330" spans="1:16" ht="19.5" customHeight="1" x14ac:dyDescent="0.2">
      <c r="A330" s="92">
        <v>43</v>
      </c>
      <c r="B330" s="93" t="str">
        <f>IF(E330=1,"Pogreška",IF(F330=1,"Provjera","O.K."))</f>
        <v>O.K.</v>
      </c>
      <c r="C330" s="117" t="s">
        <v>3624</v>
      </c>
      <c r="D330" s="82"/>
      <c r="E330" s="38">
        <f>MAX(G330:K330)</f>
        <v>0</v>
      </c>
      <c r="F330" s="38">
        <f>MAX(L330:O330)</f>
        <v>0</v>
      </c>
      <c r="G330" s="38">
        <f>IF(ROUND(BILANCA!D228,2)&lt;ROUND(BILANCA!D361,2),1,0)</f>
        <v>0</v>
      </c>
      <c r="H330" s="38">
        <f>IF(ROUND(BILANCA!E228,2)&lt;ROUND(BILANCA!E361,2),1,0)</f>
        <v>0</v>
      </c>
      <c r="I330" s="38"/>
      <c r="J330" s="38"/>
      <c r="K330" s="38"/>
      <c r="L330" s="38"/>
      <c r="M330" s="38"/>
      <c r="N330" s="38"/>
      <c r="O330" s="38"/>
      <c r="P330" s="38"/>
    </row>
    <row r="331" spans="1:16" ht="19.5" customHeight="1" x14ac:dyDescent="0.2">
      <c r="A331" s="92">
        <v>44</v>
      </c>
      <c r="B331" s="93" t="str">
        <f t="shared" si="24"/>
        <v>O.K.</v>
      </c>
      <c r="C331" s="117" t="s">
        <v>3625</v>
      </c>
      <c r="D331" s="82"/>
      <c r="E331" s="38">
        <f t="shared" si="25"/>
        <v>0</v>
      </c>
      <c r="F331" s="38">
        <f t="shared" si="21"/>
        <v>0</v>
      </c>
      <c r="G331" s="38">
        <f>IF(ROUND(BILANCA!D244,2)&lt;ROUND(BILANCA!D362,2),1,0)</f>
        <v>0</v>
      </c>
      <c r="H331" s="38">
        <f>IF(ROUND(BILANCA!E244,2)&lt;ROUND(BILANCA!E362,2),1,0)</f>
        <v>0</v>
      </c>
      <c r="I331" s="38"/>
      <c r="J331" s="38"/>
      <c r="K331" s="38"/>
      <c r="L331" s="38"/>
      <c r="M331" s="38"/>
      <c r="N331" s="38"/>
      <c r="O331" s="38"/>
      <c r="P331" s="38"/>
    </row>
    <row r="332" spans="1:16" ht="19.5" customHeight="1" x14ac:dyDescent="0.2">
      <c r="A332" s="92">
        <v>45</v>
      </c>
      <c r="B332" s="93" t="str">
        <f>IF(E332=1,"Pogreška",IF(F332=1,"Provjera","O.K."))</f>
        <v>O.K.</v>
      </c>
      <c r="C332" s="117" t="s">
        <v>3626</v>
      </c>
      <c r="D332" s="82"/>
      <c r="E332" s="38">
        <f>MAX(G332:K332)</f>
        <v>0</v>
      </c>
      <c r="F332" s="38">
        <f>MAX(L332:O332)</f>
        <v>0</v>
      </c>
      <c r="G332" s="38">
        <f>IF(ROUND(BILANCA!D245,2)&lt;ROUND(BILANCA!D363,2),1,0)</f>
        <v>0</v>
      </c>
      <c r="H332" s="38">
        <f>IF(ROUND(BILANCA!E245,2)&lt;ROUND(BILANCA!E363,2),1,0)</f>
        <v>0</v>
      </c>
      <c r="I332" s="38"/>
      <c r="J332" s="38"/>
      <c r="K332" s="38"/>
      <c r="L332" s="38"/>
      <c r="M332" s="38"/>
      <c r="N332" s="38"/>
      <c r="O332" s="38"/>
      <c r="P332" s="38"/>
    </row>
    <row r="333" spans="1:16" ht="36" customHeight="1" x14ac:dyDescent="0.2">
      <c r="A333" s="92">
        <v>52</v>
      </c>
      <c r="B333" s="93" t="e">
        <f>IF(E333=1,"Pogreška",IF(F333=1,"Provjera","O.K."))</f>
        <v>#REF!</v>
      </c>
      <c r="C333" s="117" t="s">
        <v>3627</v>
      </c>
      <c r="D333" s="82"/>
      <c r="E333" s="38" t="e">
        <f>MAX(G333:K333)</f>
        <v>#REF!</v>
      </c>
      <c r="F333" s="38">
        <f>MAX(L333:O333)</f>
        <v>0</v>
      </c>
      <c r="G333" s="38" t="e">
        <f>IF(AND(M3="DA",OR(ISBLANK(BILANCA!D380),ISBLANK(BILANCA!D381),ISBLANK(BILANCA!D382),ISBLANK(BILANCA!D383),ISBLANK(BILANCA!D384),ISBLANK(BILANCA!D385))),1,0)</f>
        <v>#REF!</v>
      </c>
      <c r="H333" s="38" t="e">
        <f>IF(AND(M3="DA",OR(ISBLANK(BILANCA!E380),ISBLANK(BILANCA!E381),ISBLANK(BILANCA!E382),ISBLANK(BILANCA!E383),ISBLANK(BILANCA!E384),ISBLANK(BILANCA!E385))),1,0)</f>
        <v>#REF!</v>
      </c>
      <c r="I333" s="38"/>
      <c r="J333" s="38"/>
      <c r="K333" s="38"/>
      <c r="L333" s="38"/>
      <c r="M333" s="38"/>
      <c r="N333" s="38"/>
      <c r="O333" s="38"/>
      <c r="P333" s="38"/>
    </row>
    <row r="334" spans="1:16" ht="19.5" customHeight="1" x14ac:dyDescent="0.2">
      <c r="A334" s="92">
        <v>53</v>
      </c>
      <c r="B334" s="93" t="str">
        <f>IF(E334=1,"Pogreška",IF(F334=1,"Provjera","O.K."))</f>
        <v>O.K.</v>
      </c>
      <c r="C334" s="117" t="s">
        <v>3628</v>
      </c>
      <c r="D334" s="82"/>
      <c r="E334" s="38">
        <f>MAX(G334:K334)</f>
        <v>0</v>
      </c>
      <c r="F334" s="38">
        <f>MAX(L334:O334)</f>
        <v>0</v>
      </c>
      <c r="G334" s="38">
        <f>IF(ABS(BILANCA!D297-SUM(BILANCA!D386:D396))&gt;0.001,1,0)</f>
        <v>0</v>
      </c>
      <c r="H334" s="38">
        <f>IF(ABS(BILANCA!E297-SUM(BILANCA!E386:E396))&gt;0.001,1,0)</f>
        <v>0</v>
      </c>
      <c r="I334" s="38"/>
      <c r="J334" s="38"/>
      <c r="K334" s="38"/>
      <c r="L334" s="38"/>
      <c r="M334" s="38"/>
      <c r="N334" s="38"/>
      <c r="O334" s="38"/>
      <c r="P334" s="38"/>
    </row>
    <row r="335" spans="1:16" ht="19.5" customHeight="1" x14ac:dyDescent="0.2">
      <c r="A335" s="92">
        <v>22</v>
      </c>
      <c r="B335" s="93" t="str">
        <f t="shared" si="24"/>
        <v>O.K.</v>
      </c>
      <c r="C335" s="117" t="s">
        <v>3629</v>
      </c>
      <c r="D335" s="82"/>
      <c r="E335" s="38">
        <f t="shared" si="25"/>
        <v>0</v>
      </c>
      <c r="F335" s="38">
        <f t="shared" si="21"/>
        <v>0</v>
      </c>
      <c r="G335" s="38">
        <f>IF(ABS(BILANCA!D177-BILANCA!D335-BILANCA!D336)&gt;0.001,1,0)</f>
        <v>0</v>
      </c>
      <c r="H335" s="38">
        <f>IF(ABS(BILANCA!E177-BILANCA!E335-BILANCA!E336)&gt;0.001,1,0)</f>
        <v>0</v>
      </c>
      <c r="I335" s="38"/>
      <c r="J335" s="38"/>
      <c r="K335" s="38"/>
      <c r="L335" s="38"/>
      <c r="M335" s="38"/>
      <c r="N335" s="38"/>
      <c r="O335" s="38"/>
      <c r="P335" s="38"/>
    </row>
    <row r="336" spans="1:16" ht="19.5" customHeight="1" x14ac:dyDescent="0.2">
      <c r="A336" s="92">
        <v>23</v>
      </c>
      <c r="B336" s="93" t="str">
        <f t="shared" si="24"/>
        <v>O.K.</v>
      </c>
      <c r="C336" s="117" t="s">
        <v>3630</v>
      </c>
      <c r="D336" s="82"/>
      <c r="E336" s="38">
        <f t="shared" si="25"/>
        <v>0</v>
      </c>
      <c r="F336" s="38">
        <f t="shared" si="21"/>
        <v>0</v>
      </c>
      <c r="G336" s="38">
        <f>IF(ABS(BILANCA!D196-BILANCA!D337-BILANCA!D338)&gt;0.001,1,0)</f>
        <v>0</v>
      </c>
      <c r="H336" s="38">
        <f>IF(ABS(BILANCA!E196-BILANCA!E337-BILANCA!E338)&gt;0.001,1,0)</f>
        <v>0</v>
      </c>
      <c r="I336" s="38"/>
      <c r="J336" s="38"/>
      <c r="K336" s="38"/>
      <c r="L336" s="38"/>
      <c r="M336" s="38"/>
      <c r="N336" s="38"/>
      <c r="O336" s="38"/>
      <c r="P336" s="38"/>
    </row>
    <row r="337" spans="1:18" ht="19.5" customHeight="1" x14ac:dyDescent="0.2">
      <c r="A337" s="92">
        <v>24</v>
      </c>
      <c r="B337" s="93" t="str">
        <f t="shared" si="24"/>
        <v>O.K.</v>
      </c>
      <c r="C337" s="117" t="s">
        <v>3631</v>
      </c>
      <c r="D337" s="82"/>
      <c r="E337" s="38">
        <f t="shared" si="25"/>
        <v>0</v>
      </c>
      <c r="F337" s="38">
        <f t="shared" si="21"/>
        <v>0</v>
      </c>
      <c r="G337" s="38">
        <f>IF(ABS(BILANCA!D202-BILANCA!D339-BILANCA!D340)&gt;0.001,1,0)</f>
        <v>0</v>
      </c>
      <c r="H337" s="38">
        <f>IF(ABS(BILANCA!E202-BILANCA!E339-BILANCA!E340)&gt;0.001,1,0)</f>
        <v>0</v>
      </c>
      <c r="I337" s="38"/>
      <c r="J337" s="38"/>
      <c r="K337" s="38"/>
      <c r="L337" s="38"/>
      <c r="M337" s="38"/>
      <c r="N337" s="38"/>
      <c r="O337" s="38"/>
      <c r="P337" s="38"/>
    </row>
    <row r="338" spans="1:18" ht="19.5" customHeight="1" x14ac:dyDescent="0.2">
      <c r="A338" s="92">
        <v>25</v>
      </c>
      <c r="B338" s="93" t="str">
        <f t="shared" si="24"/>
        <v>O.K.</v>
      </c>
      <c r="C338" s="117" t="s">
        <v>3632</v>
      </c>
      <c r="D338" s="82"/>
      <c r="E338" s="38">
        <f t="shared" si="25"/>
        <v>0</v>
      </c>
      <c r="F338" s="38">
        <f t="shared" si="21"/>
        <v>0</v>
      </c>
      <c r="G338" s="38">
        <f>IF(ABS(BILANCA!D218-BILANCA!D341-BILANCA!D342)&gt;0.001,1,0)</f>
        <v>0</v>
      </c>
      <c r="H338" s="38">
        <f>IF(ABS(BILANCA!E218-BILANCA!E341-BILANCA!E342)&gt;0.001,1,0)</f>
        <v>0</v>
      </c>
      <c r="I338" s="38"/>
      <c r="J338" s="38"/>
      <c r="K338" s="38"/>
      <c r="L338" s="38"/>
      <c r="M338" s="38"/>
      <c r="N338" s="38"/>
      <c r="O338" s="38"/>
      <c r="P338" s="38"/>
    </row>
    <row r="339" spans="1:18" ht="19.5" customHeight="1" x14ac:dyDescent="0.2">
      <c r="A339" s="92">
        <v>54</v>
      </c>
      <c r="B339" s="93" t="str">
        <f t="shared" si="24"/>
        <v>O.K.</v>
      </c>
      <c r="C339" s="117" t="s">
        <v>3633</v>
      </c>
      <c r="D339" s="82"/>
      <c r="E339" s="38">
        <f>MAX(G339:K339)</f>
        <v>0</v>
      </c>
      <c r="F339" s="38">
        <f>MAX(L339:O339)</f>
        <v>0</v>
      </c>
      <c r="G339" s="38">
        <f>IF(ABS(BILANCA!D246-SUM(BILANCA!D364:D379))&gt;0.001,1,0)</f>
        <v>0</v>
      </c>
      <c r="H339" s="38">
        <f>IF(ABS(BILANCA!E246-SUM(BILANCA!E364:E379))&gt;0.001,1,0)</f>
        <v>0</v>
      </c>
      <c r="I339" s="38"/>
      <c r="J339" s="38"/>
      <c r="K339" s="38"/>
      <c r="L339" s="38"/>
      <c r="M339" s="38"/>
      <c r="N339" s="38"/>
      <c r="O339" s="38"/>
      <c r="P339" s="38"/>
    </row>
    <row r="340" spans="1:18" ht="30" customHeight="1" x14ac:dyDescent="0.2">
      <c r="A340" s="92">
        <v>55</v>
      </c>
      <c r="B340" s="93" t="str">
        <f>IF(E340=1,"Pogreška",IF(F340=1,"Provjera","O.K."))</f>
        <v>O.K.</v>
      </c>
      <c r="C340" s="257" t="s">
        <v>3634</v>
      </c>
      <c r="D340" s="82"/>
      <c r="E340" s="38">
        <f>MAX(G340:K340)</f>
        <v>0</v>
      </c>
      <c r="F340" s="38">
        <f>MAX(L340:O340)</f>
        <v>0</v>
      </c>
      <c r="G340" s="38"/>
      <c r="H340" s="38"/>
      <c r="I340" s="38"/>
      <c r="J340" s="38"/>
      <c r="K340" s="38"/>
      <c r="L340" s="38">
        <f>IF(AND(BILANCA!D74&gt;0,BILANCA!D73=0),1,0)</f>
        <v>0</v>
      </c>
      <c r="M340" s="38">
        <f>IF(AND(BILANCA!E74&gt;0,BILANCA!E73=0),1,0)</f>
        <v>0</v>
      </c>
      <c r="N340" s="38"/>
      <c r="O340" s="38"/>
      <c r="P340" s="38"/>
      <c r="R340" s="256"/>
    </row>
    <row r="341" spans="1:18" ht="19.5" customHeight="1" x14ac:dyDescent="0.2">
      <c r="A341" s="303" t="s">
        <v>1973</v>
      </c>
      <c r="B341" s="304"/>
      <c r="C341" s="305"/>
      <c r="D341" s="82"/>
      <c r="E341" s="38">
        <f>SUM(E342:E343)</f>
        <v>0</v>
      </c>
      <c r="F341" s="38">
        <f>SUM(F342:F343)</f>
        <v>0</v>
      </c>
      <c r="G341" s="38"/>
      <c r="H341" s="38"/>
      <c r="I341" s="38"/>
      <c r="J341" s="38"/>
      <c r="K341" s="38"/>
      <c r="L341" s="38"/>
      <c r="M341" s="38"/>
      <c r="N341" s="38"/>
      <c r="O341" s="38"/>
      <c r="P341" s="38"/>
    </row>
    <row r="342" spans="1:18" ht="30" customHeight="1" x14ac:dyDescent="0.2">
      <c r="A342" s="92">
        <v>1</v>
      </c>
      <c r="B342" s="93" t="str">
        <f t="shared" ref="B342:B343" si="32">IF(E342=1,"Pogreška",IF(F342=1,"Provjera","O.K."))</f>
        <v>O.K.</v>
      </c>
      <c r="C342" s="204" t="s">
        <v>3592</v>
      </c>
      <c r="D342" s="82"/>
      <c r="E342" s="38">
        <f t="shared" ref="E342:E343" si="33">MAX(G342:K342)</f>
        <v>0</v>
      </c>
      <c r="F342" s="38">
        <f t="shared" ref="F342:F343" si="34">MAX(L342:O342)</f>
        <v>0</v>
      </c>
      <c r="G342" s="38">
        <f>IF(MIN(OBVEZE!D5:D109)&lt;-0.001,1,0)</f>
        <v>0</v>
      </c>
      <c r="H342" s="38"/>
      <c r="I342" s="38"/>
      <c r="J342" s="38"/>
      <c r="K342" s="38"/>
      <c r="L342" s="38"/>
      <c r="M342" s="38"/>
      <c r="N342" s="38"/>
      <c r="O342" s="38"/>
      <c r="P342" s="38"/>
    </row>
    <row r="343" spans="1:18" ht="42" customHeight="1" x14ac:dyDescent="0.2">
      <c r="A343" s="92">
        <v>2</v>
      </c>
      <c r="B343" s="93" t="str">
        <f t="shared" si="32"/>
        <v>O.K.</v>
      </c>
      <c r="C343" s="77" t="s">
        <v>3635</v>
      </c>
      <c r="D343" s="82"/>
      <c r="E343" s="38">
        <f t="shared" si="33"/>
        <v>0</v>
      </c>
      <c r="F343" s="38">
        <f t="shared" si="34"/>
        <v>0</v>
      </c>
      <c r="G343" s="38">
        <f>IF(ROUND(OBVEZE!D44,2)&lt;&gt;ROUND(OBVEZE!D45+OBVEZE!D104,2),1,0)</f>
        <v>0</v>
      </c>
      <c r="H343" s="38"/>
      <c r="I343" s="38"/>
      <c r="J343" s="38"/>
      <c r="K343" s="38"/>
      <c r="L343" s="38"/>
      <c r="M343" s="38"/>
      <c r="N343" s="38"/>
      <c r="O343" s="38"/>
      <c r="P343" s="38"/>
    </row>
    <row r="344" spans="1:18" ht="19.5" customHeight="1" x14ac:dyDescent="0.2">
      <c r="A344" s="303" t="s">
        <v>1972</v>
      </c>
      <c r="B344" s="304"/>
      <c r="C344" s="305"/>
      <c r="D344" s="82"/>
      <c r="E344" s="38">
        <f>SUM(E345:E345)</f>
        <v>0</v>
      </c>
      <c r="F344" s="38">
        <f>SUM(F345:F345)</f>
        <v>0</v>
      </c>
      <c r="G344" s="38"/>
      <c r="H344" s="38"/>
      <c r="I344" s="38"/>
      <c r="J344" s="38"/>
      <c r="K344" s="38"/>
      <c r="L344" s="38"/>
      <c r="M344" s="38"/>
      <c r="N344" s="38"/>
      <c r="O344" s="38"/>
      <c r="P344" s="38"/>
    </row>
    <row r="345" spans="1:18" ht="30" customHeight="1" x14ac:dyDescent="0.2">
      <c r="A345" s="92">
        <v>1</v>
      </c>
      <c r="B345" s="93" t="str">
        <f>IF(E345=1,"Pogreška",IF(F345=1,"Provjera","O.K."))</f>
        <v>O.K.</v>
      </c>
      <c r="C345" s="77" t="s">
        <v>3592</v>
      </c>
      <c r="D345" s="82"/>
      <c r="E345" s="38">
        <f>MAX(G345:K345)</f>
        <v>0</v>
      </c>
      <c r="F345" s="38">
        <f>MAX(L345:O345)</f>
        <v>0</v>
      </c>
      <c r="G345" s="38">
        <f>IF(MIN('P-VRIO'!D5:E48)&lt;-0.001,1,0)</f>
        <v>0</v>
      </c>
      <c r="H345" s="38"/>
      <c r="I345" s="38"/>
      <c r="J345" s="38"/>
      <c r="K345" s="38"/>
      <c r="L345" s="38"/>
      <c r="M345" s="38"/>
      <c r="N345" s="38"/>
      <c r="O345" s="38"/>
      <c r="P345" s="38"/>
    </row>
    <row r="346" spans="1:18" ht="19.5" customHeight="1" x14ac:dyDescent="0.2">
      <c r="A346" s="303" t="s">
        <v>3636</v>
      </c>
      <c r="B346" s="304"/>
      <c r="C346" s="305"/>
      <c r="D346" s="82"/>
      <c r="E346" s="38">
        <f>SUM(E347)</f>
        <v>0</v>
      </c>
      <c r="F346" s="38">
        <f>SUM(F347)</f>
        <v>0</v>
      </c>
      <c r="G346" s="38"/>
      <c r="H346" s="38"/>
      <c r="I346" s="38"/>
      <c r="J346" s="38"/>
      <c r="K346" s="38"/>
      <c r="L346" s="38"/>
      <c r="M346" s="38"/>
      <c r="N346" s="38"/>
      <c r="O346" s="38"/>
      <c r="P346" s="38"/>
    </row>
    <row r="347" spans="1:18" ht="30" customHeight="1" x14ac:dyDescent="0.2">
      <c r="A347" s="107">
        <v>1</v>
      </c>
      <c r="B347" s="108" t="str">
        <f>IF(E347=1,"Pogreška",IF(F347=1,"Provjera","O.K."))</f>
        <v>O.K.</v>
      </c>
      <c r="C347" s="109" t="s">
        <v>3592</v>
      </c>
      <c r="D347" s="82"/>
      <c r="E347" s="38">
        <f>MAX(G347:K347)</f>
        <v>0</v>
      </c>
      <c r="F347" s="38">
        <f>MAX(L347:O347)</f>
        <v>0</v>
      </c>
      <c r="G347" s="38">
        <f>IF(MIN('RAS-funkcijski'!D5:E141)&lt;-0.001,1,0)</f>
        <v>0</v>
      </c>
      <c r="H347" s="38"/>
      <c r="I347" s="38"/>
      <c r="J347" s="38"/>
      <c r="K347" s="38"/>
      <c r="L347" s="38"/>
      <c r="M347" s="38"/>
      <c r="N347" s="38"/>
      <c r="O347" s="38"/>
      <c r="P347" s="38"/>
    </row>
    <row r="348" spans="1:18" ht="12.75" x14ac:dyDescent="0.2">
      <c r="A348" s="80"/>
      <c r="B348" s="81"/>
      <c r="C348" s="49"/>
      <c r="D348" s="82"/>
      <c r="E348" s="38"/>
      <c r="F348" s="38"/>
      <c r="G348" s="38"/>
      <c r="H348" s="38"/>
      <c r="I348" s="38"/>
      <c r="J348" s="38"/>
      <c r="K348" s="38"/>
      <c r="L348" s="38"/>
      <c r="M348" s="38"/>
      <c r="N348" s="38"/>
      <c r="O348" s="38"/>
      <c r="P348" s="38"/>
    </row>
    <row r="349" spans="1:18" ht="12.75" x14ac:dyDescent="0.2">
      <c r="A349" s="80"/>
      <c r="B349" s="81"/>
      <c r="C349" s="49"/>
      <c r="D349" s="82"/>
      <c r="E349" s="38"/>
      <c r="F349" s="38"/>
      <c r="G349" s="38"/>
      <c r="H349" s="38"/>
      <c r="I349" s="38"/>
      <c r="J349" s="38"/>
      <c r="K349" s="38"/>
      <c r="L349" s="38"/>
      <c r="M349" s="38"/>
      <c r="N349" s="38"/>
      <c r="O349" s="38"/>
      <c r="P349" s="38"/>
    </row>
    <row r="350" spans="1:18" ht="11.25" customHeight="1" x14ac:dyDescent="0.2">
      <c r="A350" s="80"/>
      <c r="B350" s="81"/>
      <c r="C350" s="49"/>
      <c r="D350" s="82"/>
      <c r="E350" s="38"/>
      <c r="F350" s="38"/>
      <c r="G350" s="38"/>
      <c r="H350" s="38"/>
      <c r="I350" s="38"/>
      <c r="J350" s="38"/>
      <c r="K350" s="38"/>
      <c r="L350" s="38"/>
      <c r="M350" s="38"/>
      <c r="N350" s="38"/>
      <c r="O350" s="38"/>
      <c r="P350" s="38"/>
    </row>
    <row r="351" spans="1:18" ht="11.25" customHeight="1" x14ac:dyDescent="0.2">
      <c r="A351" s="80"/>
      <c r="B351" s="81"/>
      <c r="C351" s="49"/>
      <c r="D351" s="82"/>
      <c r="E351" s="38"/>
      <c r="F351" s="38"/>
      <c r="G351" s="38"/>
      <c r="H351" s="38"/>
      <c r="I351" s="38"/>
      <c r="J351" s="38"/>
      <c r="K351" s="38"/>
      <c r="L351" s="38"/>
      <c r="M351" s="38"/>
      <c r="N351" s="38"/>
      <c r="O351" s="38"/>
      <c r="P351" s="38"/>
    </row>
    <row r="352" spans="1:18" ht="11.25" customHeight="1" x14ac:dyDescent="0.2">
      <c r="A352" s="80"/>
      <c r="B352" s="81"/>
      <c r="C352" s="49"/>
      <c r="D352" s="82"/>
      <c r="E352" s="38"/>
      <c r="F352" s="38"/>
      <c r="G352" s="38"/>
      <c r="H352" s="38"/>
      <c r="I352" s="38"/>
      <c r="J352" s="38"/>
      <c r="K352" s="38"/>
      <c r="L352" s="38"/>
      <c r="M352" s="38"/>
      <c r="N352" s="38"/>
      <c r="O352" s="38"/>
      <c r="P352" s="38"/>
    </row>
    <row r="353" spans="1:16" ht="11.25" customHeight="1" x14ac:dyDescent="0.2">
      <c r="A353" s="80"/>
      <c r="B353" s="81"/>
      <c r="C353" s="49"/>
      <c r="D353" s="82"/>
      <c r="E353" s="38"/>
      <c r="F353" s="38"/>
      <c r="G353" s="38"/>
      <c r="H353" s="38"/>
      <c r="I353" s="38"/>
      <c r="J353" s="38"/>
      <c r="K353" s="38"/>
      <c r="L353" s="38"/>
      <c r="M353" s="38"/>
      <c r="N353" s="38"/>
      <c r="O353" s="38"/>
      <c r="P353" s="38"/>
    </row>
    <row r="354" spans="1:16" ht="11.25" customHeight="1" x14ac:dyDescent="0.2">
      <c r="A354" s="80"/>
      <c r="B354" s="81"/>
      <c r="C354" s="49"/>
      <c r="D354" s="82"/>
      <c r="E354" s="38"/>
      <c r="F354" s="38"/>
      <c r="G354" s="38"/>
      <c r="H354" s="38"/>
      <c r="I354" s="38"/>
      <c r="J354" s="38"/>
      <c r="K354" s="38"/>
      <c r="L354" s="38"/>
      <c r="M354" s="38"/>
      <c r="N354" s="38"/>
      <c r="O354" s="38"/>
      <c r="P354" s="38"/>
    </row>
    <row r="355" spans="1:16" ht="11.25" customHeight="1" x14ac:dyDescent="0.2">
      <c r="A355" s="80"/>
      <c r="B355" s="81"/>
      <c r="C355" s="49"/>
      <c r="D355" s="82"/>
      <c r="E355" s="38"/>
      <c r="F355" s="38"/>
      <c r="G355" s="38"/>
      <c r="H355" s="38"/>
      <c r="I355" s="38"/>
      <c r="J355" s="38"/>
      <c r="K355" s="38"/>
      <c r="L355" s="38"/>
      <c r="M355" s="38"/>
      <c r="N355" s="38"/>
      <c r="O355" s="38"/>
      <c r="P355" s="38"/>
    </row>
    <row r="356" spans="1:16" ht="11.25" customHeight="1" x14ac:dyDescent="0.2">
      <c r="A356" s="80"/>
      <c r="B356" s="81"/>
      <c r="C356" s="49"/>
      <c r="D356" s="82"/>
      <c r="E356" s="38"/>
      <c r="F356" s="38"/>
      <c r="G356" s="38"/>
      <c r="H356" s="38"/>
      <c r="I356" s="38"/>
      <c r="J356" s="38"/>
      <c r="K356" s="38"/>
      <c r="L356" s="38"/>
      <c r="M356" s="38"/>
      <c r="N356" s="38"/>
      <c r="O356" s="38"/>
      <c r="P356" s="38"/>
    </row>
    <row r="357" spans="1:16" ht="11.25" customHeight="1" x14ac:dyDescent="0.2">
      <c r="A357" s="80"/>
      <c r="B357" s="81"/>
      <c r="C357" s="49"/>
      <c r="D357" s="82"/>
      <c r="E357" s="38"/>
      <c r="F357" s="38"/>
      <c r="G357" s="38"/>
      <c r="H357" s="38"/>
      <c r="I357" s="38"/>
      <c r="J357" s="38"/>
      <c r="K357" s="38"/>
      <c r="L357" s="38"/>
      <c r="M357" s="38"/>
      <c r="N357" s="38"/>
      <c r="O357" s="38"/>
      <c r="P357" s="38"/>
    </row>
    <row r="358" spans="1:16" ht="11.25" customHeight="1" x14ac:dyDescent="0.2">
      <c r="A358" s="80"/>
      <c r="B358" s="81"/>
      <c r="C358" s="49"/>
      <c r="D358" s="82"/>
      <c r="E358" s="38"/>
      <c r="F358" s="38"/>
      <c r="G358" s="38"/>
      <c r="H358" s="38"/>
      <c r="I358" s="38"/>
      <c r="J358" s="38"/>
      <c r="K358" s="38"/>
      <c r="L358" s="38"/>
      <c r="M358" s="38"/>
      <c r="N358" s="38"/>
      <c r="O358" s="38"/>
      <c r="P358" s="38"/>
    </row>
    <row r="359" spans="1:16" ht="11.25" customHeight="1" x14ac:dyDescent="0.2">
      <c r="A359" s="80"/>
      <c r="B359" s="81"/>
      <c r="C359" s="49"/>
      <c r="D359" s="82"/>
      <c r="E359" s="38"/>
      <c r="F359" s="38"/>
      <c r="G359" s="38"/>
      <c r="H359" s="38"/>
      <c r="I359" s="38"/>
      <c r="J359" s="38"/>
      <c r="K359" s="38"/>
      <c r="L359" s="38"/>
      <c r="M359" s="38"/>
      <c r="N359" s="38"/>
      <c r="O359" s="38"/>
      <c r="P359" s="38"/>
    </row>
    <row r="360" spans="1:16" ht="11.25" customHeight="1" x14ac:dyDescent="0.2">
      <c r="A360" s="80"/>
      <c r="B360" s="81"/>
      <c r="C360" s="49"/>
      <c r="D360" s="82"/>
      <c r="E360" s="38"/>
      <c r="F360" s="38"/>
      <c r="G360" s="38"/>
      <c r="H360" s="38"/>
      <c r="I360" s="38"/>
      <c r="J360" s="38"/>
      <c r="K360" s="38"/>
      <c r="L360" s="38"/>
      <c r="M360" s="38"/>
      <c r="N360" s="38"/>
      <c r="O360" s="38"/>
      <c r="P360" s="38"/>
    </row>
    <row r="361" spans="1:16" ht="11.25" customHeight="1" x14ac:dyDescent="0.2">
      <c r="A361" s="80"/>
      <c r="B361" s="81"/>
      <c r="C361" s="49"/>
      <c r="D361" s="82"/>
      <c r="E361" s="38"/>
      <c r="F361" s="38"/>
      <c r="G361" s="38"/>
      <c r="H361" s="38"/>
      <c r="I361" s="38"/>
      <c r="J361" s="38"/>
      <c r="K361" s="38"/>
      <c r="L361" s="38"/>
      <c r="M361" s="38"/>
      <c r="N361" s="38"/>
      <c r="O361" s="38"/>
      <c r="P361" s="38"/>
    </row>
    <row r="362" spans="1:16" ht="11.25" customHeight="1" x14ac:dyDescent="0.2">
      <c r="A362" s="80"/>
      <c r="B362" s="81"/>
      <c r="C362" s="49"/>
      <c r="D362" s="82"/>
      <c r="E362" s="38"/>
      <c r="F362" s="38"/>
      <c r="G362" s="38"/>
      <c r="H362" s="38"/>
      <c r="I362" s="38"/>
      <c r="J362" s="38"/>
      <c r="K362" s="38"/>
      <c r="L362" s="38"/>
      <c r="M362" s="38"/>
      <c r="N362" s="38"/>
      <c r="O362" s="38"/>
      <c r="P362" s="38"/>
    </row>
    <row r="363" spans="1:16" ht="11.25" customHeight="1" x14ac:dyDescent="0.2">
      <c r="A363" s="80"/>
      <c r="B363" s="81"/>
      <c r="C363" s="49"/>
      <c r="D363" s="82"/>
      <c r="E363" s="38"/>
      <c r="F363" s="38"/>
      <c r="G363" s="38"/>
      <c r="H363" s="38"/>
      <c r="I363" s="38"/>
      <c r="J363" s="38"/>
      <c r="K363" s="38"/>
      <c r="L363" s="38"/>
      <c r="M363" s="38"/>
      <c r="N363" s="38"/>
      <c r="O363" s="38"/>
      <c r="P363" s="38"/>
    </row>
    <row r="364" spans="1:16" ht="11.25" customHeight="1" x14ac:dyDescent="0.2">
      <c r="A364" s="80"/>
      <c r="B364" s="81"/>
      <c r="C364" s="49"/>
      <c r="D364" s="82"/>
      <c r="E364" s="38"/>
      <c r="F364" s="38"/>
      <c r="G364" s="38"/>
      <c r="H364" s="38"/>
      <c r="I364" s="38"/>
      <c r="J364" s="38"/>
      <c r="K364" s="38"/>
      <c r="L364" s="38"/>
      <c r="M364" s="38"/>
      <c r="N364" s="38"/>
      <c r="O364" s="38"/>
      <c r="P364" s="38"/>
    </row>
    <row r="365" spans="1:16" ht="11.25" customHeight="1" x14ac:dyDescent="0.2">
      <c r="A365" s="80"/>
      <c r="B365" s="81"/>
      <c r="C365" s="49"/>
      <c r="D365" s="82"/>
      <c r="E365" s="38"/>
      <c r="F365" s="38"/>
      <c r="G365" s="38"/>
      <c r="H365" s="38"/>
      <c r="I365" s="38"/>
      <c r="J365" s="38"/>
      <c r="K365" s="38"/>
      <c r="L365" s="38"/>
      <c r="M365" s="38"/>
      <c r="N365" s="38"/>
      <c r="O365" s="38"/>
      <c r="P365" s="38"/>
    </row>
    <row r="366" spans="1:16" ht="11.25" customHeight="1" x14ac:dyDescent="0.2">
      <c r="A366" s="80"/>
      <c r="B366" s="81"/>
      <c r="C366" s="49"/>
      <c r="D366" s="82"/>
      <c r="E366" s="38"/>
      <c r="F366" s="38"/>
      <c r="G366" s="38"/>
      <c r="H366" s="38"/>
      <c r="I366" s="38"/>
      <c r="J366" s="38"/>
      <c r="K366" s="38"/>
      <c r="L366" s="38"/>
      <c r="M366" s="38"/>
      <c r="N366" s="38"/>
      <c r="O366" s="38"/>
      <c r="P366" s="38"/>
    </row>
    <row r="367" spans="1:16" ht="11.25" customHeight="1" x14ac:dyDescent="0.2">
      <c r="A367" s="80"/>
      <c r="B367" s="81"/>
      <c r="C367" s="49"/>
      <c r="D367" s="82"/>
      <c r="E367" s="38"/>
      <c r="F367" s="38"/>
      <c r="G367" s="38"/>
      <c r="H367" s="38"/>
      <c r="I367" s="38"/>
      <c r="J367" s="38"/>
      <c r="K367" s="38"/>
      <c r="L367" s="38"/>
      <c r="M367" s="38"/>
      <c r="N367" s="38"/>
      <c r="O367" s="38"/>
      <c r="P367" s="38"/>
    </row>
    <row r="368" spans="1:16" ht="11.25" customHeight="1" x14ac:dyDescent="0.2">
      <c r="A368" s="80"/>
      <c r="B368" s="81"/>
      <c r="C368" s="49"/>
      <c r="D368" s="82"/>
      <c r="E368" s="38"/>
      <c r="F368" s="38"/>
      <c r="G368" s="38"/>
      <c r="H368" s="38"/>
      <c r="I368" s="38"/>
      <c r="J368" s="38"/>
      <c r="K368" s="38"/>
      <c r="L368" s="38"/>
      <c r="M368" s="38"/>
      <c r="N368" s="38"/>
      <c r="O368" s="38"/>
      <c r="P368" s="38"/>
    </row>
    <row r="369" spans="1:16" ht="11.25" customHeight="1" x14ac:dyDescent="0.2">
      <c r="A369" s="80"/>
      <c r="B369" s="81"/>
      <c r="C369" s="49"/>
      <c r="D369" s="82"/>
      <c r="E369" s="38"/>
      <c r="F369" s="38"/>
      <c r="G369" s="38"/>
      <c r="H369" s="38"/>
      <c r="I369" s="38"/>
      <c r="J369" s="38"/>
      <c r="K369" s="38"/>
      <c r="L369" s="38"/>
      <c r="M369" s="38"/>
      <c r="N369" s="38"/>
      <c r="O369" s="38"/>
      <c r="P369" s="38"/>
    </row>
    <row r="370" spans="1:16" ht="11.25" customHeight="1" x14ac:dyDescent="0.2">
      <c r="A370" s="80"/>
      <c r="B370" s="81"/>
      <c r="C370" s="49"/>
      <c r="D370" s="82"/>
      <c r="E370" s="38"/>
      <c r="F370" s="38"/>
      <c r="G370" s="38"/>
      <c r="H370" s="38"/>
      <c r="I370" s="38"/>
      <c r="J370" s="38"/>
      <c r="K370" s="38"/>
      <c r="L370" s="38"/>
      <c r="M370" s="38"/>
      <c r="N370" s="38"/>
      <c r="O370" s="38"/>
      <c r="P370" s="38"/>
    </row>
    <row r="371" spans="1:16" ht="11.25" customHeight="1" x14ac:dyDescent="0.2">
      <c r="A371" s="80"/>
      <c r="B371" s="81"/>
      <c r="C371" s="49"/>
      <c r="D371" s="82"/>
      <c r="E371" s="38"/>
      <c r="F371" s="38"/>
      <c r="G371" s="38"/>
      <c r="H371" s="38"/>
      <c r="I371" s="38"/>
      <c r="J371" s="38"/>
      <c r="K371" s="38"/>
      <c r="L371" s="38"/>
      <c r="M371" s="38"/>
      <c r="N371" s="38"/>
      <c r="O371" s="38"/>
      <c r="P371" s="38"/>
    </row>
    <row r="372" spans="1:16" ht="11.25" customHeight="1" x14ac:dyDescent="0.2">
      <c r="A372" s="80"/>
      <c r="B372" s="81"/>
      <c r="C372" s="49"/>
      <c r="D372" s="82"/>
      <c r="E372" s="38"/>
      <c r="F372" s="38"/>
      <c r="G372" s="38"/>
      <c r="H372" s="38"/>
      <c r="I372" s="38"/>
      <c r="J372" s="38"/>
      <c r="K372" s="38"/>
      <c r="L372" s="38"/>
      <c r="M372" s="38"/>
      <c r="N372" s="38"/>
      <c r="O372" s="38"/>
      <c r="P372" s="38"/>
    </row>
    <row r="373" spans="1:16" ht="11.25" customHeight="1" x14ac:dyDescent="0.2">
      <c r="A373" s="80"/>
      <c r="B373" s="81"/>
      <c r="C373" s="49"/>
      <c r="D373" s="82"/>
      <c r="E373" s="38"/>
      <c r="F373" s="38"/>
      <c r="G373" s="38"/>
      <c r="H373" s="38"/>
      <c r="I373" s="38"/>
      <c r="J373" s="38"/>
      <c r="K373" s="38"/>
      <c r="L373" s="38"/>
      <c r="M373" s="38"/>
      <c r="N373" s="38"/>
      <c r="O373" s="38"/>
      <c r="P373" s="38"/>
    </row>
    <row r="374" spans="1:16" ht="11.25" customHeight="1" x14ac:dyDescent="0.2">
      <c r="A374" s="80"/>
      <c r="B374" s="81"/>
      <c r="C374" s="49"/>
      <c r="D374" s="82"/>
      <c r="E374" s="38"/>
      <c r="F374" s="38"/>
      <c r="G374" s="38"/>
      <c r="H374" s="38"/>
      <c r="I374" s="38"/>
      <c r="J374" s="38"/>
      <c r="K374" s="38"/>
      <c r="L374" s="38"/>
      <c r="M374" s="38"/>
      <c r="N374" s="38"/>
      <c r="O374" s="38"/>
      <c r="P374" s="38"/>
    </row>
    <row r="375" spans="1:16" ht="11.25" customHeight="1" x14ac:dyDescent="0.2">
      <c r="A375" s="80"/>
      <c r="B375" s="81"/>
      <c r="C375" s="49"/>
      <c r="D375" s="82"/>
      <c r="E375" s="38"/>
      <c r="F375" s="38"/>
      <c r="G375" s="38"/>
      <c r="H375" s="38"/>
      <c r="I375" s="38"/>
      <c r="J375" s="38"/>
      <c r="K375" s="38"/>
      <c r="L375" s="38"/>
      <c r="M375" s="38"/>
      <c r="N375" s="38"/>
      <c r="O375" s="38"/>
      <c r="P375" s="38"/>
    </row>
    <row r="376" spans="1:16" ht="11.25" customHeight="1" x14ac:dyDescent="0.2">
      <c r="A376" s="80"/>
      <c r="B376" s="81"/>
      <c r="C376" s="49"/>
      <c r="D376" s="82"/>
      <c r="E376" s="38"/>
      <c r="F376" s="38"/>
      <c r="G376" s="38"/>
      <c r="H376" s="38"/>
      <c r="I376" s="38"/>
      <c r="J376" s="38"/>
      <c r="K376" s="38"/>
      <c r="L376" s="38"/>
      <c r="M376" s="38"/>
      <c r="N376" s="38"/>
      <c r="O376" s="38"/>
      <c r="P376" s="38"/>
    </row>
    <row r="377" spans="1:16" ht="11.25" customHeight="1" x14ac:dyDescent="0.2">
      <c r="A377" s="80"/>
      <c r="B377" s="81"/>
      <c r="C377" s="49"/>
      <c r="D377" s="82"/>
      <c r="E377" s="38"/>
      <c r="F377" s="38"/>
      <c r="G377" s="38"/>
      <c r="H377" s="38"/>
      <c r="I377" s="38"/>
      <c r="J377" s="38"/>
      <c r="K377" s="38"/>
      <c r="L377" s="38"/>
      <c r="M377" s="38"/>
      <c r="N377" s="38"/>
      <c r="O377" s="38"/>
      <c r="P377" s="38"/>
    </row>
    <row r="378" spans="1:16" ht="11.25" customHeight="1" x14ac:dyDescent="0.2">
      <c r="A378" s="80"/>
      <c r="B378" s="81"/>
      <c r="C378" s="49"/>
      <c r="D378" s="82"/>
      <c r="E378" s="38"/>
      <c r="F378" s="38"/>
      <c r="G378" s="38"/>
      <c r="H378" s="38"/>
      <c r="I378" s="38"/>
      <c r="J378" s="38"/>
      <c r="K378" s="38"/>
      <c r="L378" s="38"/>
      <c r="M378" s="38"/>
      <c r="N378" s="38"/>
      <c r="O378" s="38"/>
      <c r="P378" s="38"/>
    </row>
    <row r="379" spans="1:16" ht="11.25" customHeight="1" x14ac:dyDescent="0.2">
      <c r="A379" s="80"/>
      <c r="B379" s="81"/>
      <c r="C379" s="49"/>
      <c r="D379" s="82"/>
      <c r="E379" s="38"/>
      <c r="F379" s="38"/>
      <c r="G379" s="38"/>
      <c r="H379" s="38"/>
      <c r="I379" s="38"/>
      <c r="J379" s="38"/>
      <c r="K379" s="38"/>
      <c r="L379" s="38"/>
      <c r="M379" s="38"/>
      <c r="N379" s="38"/>
      <c r="O379" s="38"/>
      <c r="P379" s="38"/>
    </row>
    <row r="380" spans="1:16" ht="11.25" customHeight="1" x14ac:dyDescent="0.2">
      <c r="A380" s="80"/>
      <c r="B380" s="81"/>
      <c r="C380" s="49"/>
      <c r="D380" s="82"/>
      <c r="E380" s="38"/>
      <c r="F380" s="38"/>
      <c r="G380" s="38"/>
      <c r="H380" s="38"/>
      <c r="I380" s="38"/>
      <c r="J380" s="38"/>
      <c r="K380" s="38"/>
      <c r="L380" s="38"/>
      <c r="M380" s="38"/>
      <c r="N380" s="38"/>
      <c r="O380" s="38"/>
      <c r="P380" s="38"/>
    </row>
    <row r="381" spans="1:16" ht="11.25" customHeight="1" x14ac:dyDescent="0.2">
      <c r="A381" s="80"/>
      <c r="B381" s="81"/>
      <c r="C381" s="49"/>
      <c r="D381" s="82"/>
      <c r="E381" s="38"/>
      <c r="F381" s="38"/>
      <c r="G381" s="38"/>
      <c r="H381" s="38"/>
      <c r="I381" s="38"/>
      <c r="J381" s="38"/>
      <c r="K381" s="38"/>
      <c r="L381" s="38"/>
      <c r="M381" s="38"/>
      <c r="N381" s="38"/>
      <c r="O381" s="38"/>
      <c r="P381" s="38"/>
    </row>
    <row r="382" spans="1:16" ht="11.25" customHeight="1" x14ac:dyDescent="0.2">
      <c r="A382" s="80"/>
      <c r="B382" s="81"/>
      <c r="C382" s="49"/>
      <c r="D382" s="82"/>
      <c r="E382" s="38"/>
      <c r="F382" s="38"/>
      <c r="G382" s="38"/>
      <c r="H382" s="38"/>
      <c r="I382" s="38"/>
      <c r="J382" s="38"/>
      <c r="K382" s="38"/>
      <c r="L382" s="38"/>
      <c r="M382" s="38"/>
      <c r="N382" s="38"/>
      <c r="O382" s="38"/>
      <c r="P382" s="38"/>
    </row>
    <row r="383" spans="1:16" ht="11.25" customHeight="1" x14ac:dyDescent="0.2">
      <c r="A383" s="80"/>
      <c r="B383" s="81"/>
      <c r="C383" s="49"/>
      <c r="D383" s="82"/>
      <c r="E383" s="38"/>
      <c r="F383" s="38"/>
      <c r="G383" s="38"/>
      <c r="H383" s="38"/>
      <c r="I383" s="38"/>
      <c r="J383" s="38"/>
      <c r="K383" s="38"/>
      <c r="L383" s="38"/>
      <c r="M383" s="38"/>
      <c r="N383" s="38"/>
      <c r="O383" s="38"/>
      <c r="P383" s="38"/>
    </row>
    <row r="384" spans="1:16" ht="11.25" customHeight="1" x14ac:dyDescent="0.2">
      <c r="A384" s="80"/>
      <c r="B384" s="81"/>
      <c r="C384" s="49"/>
      <c r="D384" s="82"/>
      <c r="E384" s="38"/>
      <c r="F384" s="38"/>
      <c r="G384" s="38"/>
      <c r="H384" s="38"/>
      <c r="I384" s="38"/>
      <c r="J384" s="38"/>
      <c r="K384" s="38"/>
      <c r="L384" s="38"/>
      <c r="M384" s="38"/>
      <c r="N384" s="38"/>
      <c r="O384" s="38"/>
      <c r="P384" s="38"/>
    </row>
    <row r="385" spans="1:16" ht="11.25" customHeight="1" x14ac:dyDescent="0.2">
      <c r="A385" s="80"/>
      <c r="B385" s="81"/>
      <c r="C385" s="49"/>
      <c r="D385" s="82"/>
      <c r="E385" s="38"/>
      <c r="F385" s="38"/>
      <c r="G385" s="38"/>
      <c r="H385" s="38"/>
      <c r="I385" s="38"/>
      <c r="J385" s="38"/>
      <c r="K385" s="38"/>
      <c r="L385" s="38"/>
      <c r="M385" s="38"/>
      <c r="N385" s="38"/>
      <c r="O385" s="38"/>
      <c r="P385" s="38"/>
    </row>
    <row r="386" spans="1:16" ht="11.25" customHeight="1" x14ac:dyDescent="0.2">
      <c r="A386" s="80"/>
      <c r="B386" s="81"/>
      <c r="C386" s="49"/>
      <c r="D386" s="82"/>
      <c r="E386" s="38"/>
      <c r="F386" s="38"/>
      <c r="G386" s="38"/>
      <c r="H386" s="38"/>
      <c r="I386" s="38"/>
      <c r="J386" s="38"/>
      <c r="K386" s="38"/>
      <c r="L386" s="38"/>
      <c r="M386" s="38"/>
      <c r="N386" s="38"/>
      <c r="O386" s="38"/>
      <c r="P386" s="38"/>
    </row>
    <row r="387" spans="1:16" ht="11.25" customHeight="1" x14ac:dyDescent="0.2">
      <c r="A387" s="80"/>
      <c r="B387" s="81"/>
      <c r="C387" s="49"/>
      <c r="D387" s="82"/>
      <c r="E387" s="38"/>
      <c r="F387" s="38"/>
      <c r="G387" s="38"/>
      <c r="H387" s="38"/>
      <c r="I387" s="38"/>
      <c r="J387" s="38"/>
      <c r="K387" s="38"/>
      <c r="L387" s="38"/>
      <c r="M387" s="38"/>
      <c r="N387" s="38"/>
      <c r="O387" s="38"/>
      <c r="P387" s="38"/>
    </row>
    <row r="388" spans="1:16" ht="11.25" customHeight="1" x14ac:dyDescent="0.2">
      <c r="A388" s="80"/>
      <c r="B388" s="81"/>
      <c r="C388" s="49"/>
      <c r="D388" s="82"/>
      <c r="E388" s="38"/>
      <c r="F388" s="38"/>
      <c r="G388" s="38"/>
      <c r="H388" s="38"/>
      <c r="I388" s="38"/>
      <c r="J388" s="38"/>
      <c r="K388" s="38"/>
      <c r="L388" s="38"/>
      <c r="M388" s="38"/>
      <c r="N388" s="38"/>
      <c r="O388" s="38"/>
      <c r="P388" s="38"/>
    </row>
    <row r="389" spans="1:16" ht="11.25" customHeight="1" x14ac:dyDescent="0.2">
      <c r="A389" s="80"/>
      <c r="B389" s="81"/>
      <c r="C389" s="49"/>
      <c r="D389" s="82"/>
      <c r="E389" s="38"/>
      <c r="F389" s="38"/>
      <c r="G389" s="38"/>
      <c r="H389" s="38"/>
      <c r="I389" s="38"/>
      <c r="J389" s="38"/>
      <c r="K389" s="38"/>
      <c r="L389" s="38"/>
      <c r="M389" s="38"/>
      <c r="N389" s="38"/>
      <c r="O389" s="38"/>
      <c r="P389" s="38"/>
    </row>
    <row r="390" spans="1:16" ht="11.25" customHeight="1" x14ac:dyDescent="0.2">
      <c r="A390" s="80"/>
      <c r="B390" s="81"/>
      <c r="C390" s="49"/>
      <c r="D390" s="82"/>
      <c r="E390" s="38"/>
      <c r="F390" s="38"/>
      <c r="G390" s="38"/>
      <c r="H390" s="38"/>
      <c r="I390" s="38"/>
      <c r="J390" s="38"/>
      <c r="K390" s="38"/>
      <c r="L390" s="38"/>
      <c r="M390" s="38"/>
      <c r="N390" s="38"/>
      <c r="O390" s="38"/>
      <c r="P390" s="38"/>
    </row>
    <row r="391" spans="1:16" ht="11.25" customHeight="1" x14ac:dyDescent="0.2">
      <c r="A391" s="80"/>
      <c r="B391" s="81"/>
      <c r="C391" s="49"/>
      <c r="D391" s="82"/>
      <c r="E391" s="38"/>
      <c r="F391" s="38"/>
      <c r="G391" s="38"/>
      <c r="H391" s="38"/>
      <c r="I391" s="38"/>
      <c r="J391" s="38"/>
      <c r="K391" s="38"/>
      <c r="L391" s="38"/>
      <c r="M391" s="38"/>
      <c r="N391" s="38"/>
      <c r="O391" s="38"/>
      <c r="P391" s="38"/>
    </row>
    <row r="392" spans="1:16" ht="11.25" customHeight="1" x14ac:dyDescent="0.2">
      <c r="A392" s="80"/>
      <c r="B392" s="81"/>
      <c r="C392" s="49"/>
      <c r="D392" s="82"/>
      <c r="E392" s="38"/>
      <c r="F392" s="38"/>
      <c r="G392" s="38"/>
      <c r="H392" s="38"/>
      <c r="I392" s="38"/>
      <c r="J392" s="38"/>
      <c r="K392" s="38"/>
      <c r="L392" s="38"/>
      <c r="M392" s="38"/>
      <c r="N392" s="38"/>
      <c r="O392" s="38"/>
      <c r="P392" s="38"/>
    </row>
    <row r="393" spans="1:16" ht="11.25" customHeight="1" x14ac:dyDescent="0.2">
      <c r="A393" s="80"/>
      <c r="B393" s="81"/>
      <c r="C393" s="49"/>
      <c r="D393" s="82"/>
      <c r="E393" s="38"/>
      <c r="F393" s="38"/>
      <c r="G393" s="38"/>
      <c r="H393" s="38"/>
      <c r="I393" s="38"/>
      <c r="J393" s="38"/>
      <c r="K393" s="38"/>
      <c r="L393" s="38"/>
      <c r="M393" s="38"/>
      <c r="N393" s="38"/>
      <c r="O393" s="38"/>
      <c r="P393" s="38"/>
    </row>
    <row r="394" spans="1:16" ht="11.25" customHeight="1" x14ac:dyDescent="0.2">
      <c r="A394" s="80"/>
      <c r="B394" s="81"/>
      <c r="C394" s="49"/>
      <c r="D394" s="82"/>
      <c r="E394" s="38"/>
      <c r="F394" s="38"/>
      <c r="G394" s="38"/>
      <c r="H394" s="38"/>
      <c r="I394" s="38"/>
      <c r="J394" s="38"/>
      <c r="K394" s="38"/>
      <c r="L394" s="38"/>
      <c r="M394" s="38"/>
      <c r="N394" s="38"/>
      <c r="O394" s="38"/>
      <c r="P394" s="38"/>
    </row>
    <row r="395" spans="1:16" ht="11.25" customHeight="1" x14ac:dyDescent="0.2">
      <c r="A395" s="80"/>
      <c r="B395" s="81"/>
      <c r="C395" s="49"/>
      <c r="D395" s="82"/>
      <c r="E395" s="38"/>
      <c r="F395" s="38"/>
      <c r="G395" s="38"/>
      <c r="H395" s="38"/>
      <c r="I395" s="38"/>
      <c r="J395" s="38"/>
      <c r="K395" s="38"/>
      <c r="L395" s="38"/>
      <c r="M395" s="38"/>
      <c r="N395" s="38"/>
      <c r="O395" s="38"/>
      <c r="P395" s="38"/>
    </row>
    <row r="396" spans="1:16" ht="11.25" customHeight="1" x14ac:dyDescent="0.2">
      <c r="A396" s="80"/>
      <c r="B396" s="81"/>
      <c r="C396" s="49"/>
      <c r="D396" s="82"/>
      <c r="E396" s="38"/>
      <c r="F396" s="38"/>
      <c r="G396" s="38"/>
      <c r="H396" s="38"/>
      <c r="I396" s="38"/>
      <c r="J396" s="38"/>
      <c r="K396" s="38"/>
      <c r="L396" s="38"/>
      <c r="M396" s="38"/>
      <c r="N396" s="38"/>
      <c r="O396" s="38"/>
      <c r="P396" s="38"/>
    </row>
    <row r="397" spans="1:16" ht="11.25" customHeight="1" x14ac:dyDescent="0.2">
      <c r="A397" s="80"/>
      <c r="B397" s="81"/>
      <c r="C397" s="49"/>
      <c r="D397" s="82"/>
      <c r="E397" s="38"/>
      <c r="F397" s="38"/>
      <c r="G397" s="38"/>
      <c r="H397" s="38"/>
      <c r="I397" s="38"/>
      <c r="J397" s="38"/>
      <c r="K397" s="38"/>
      <c r="L397" s="38"/>
      <c r="M397" s="38"/>
      <c r="N397" s="38"/>
      <c r="O397" s="38"/>
      <c r="P397" s="38"/>
    </row>
    <row r="398" spans="1:16" ht="11.25" customHeight="1" x14ac:dyDescent="0.2">
      <c r="A398" s="80"/>
      <c r="B398" s="81"/>
      <c r="C398" s="49"/>
      <c r="D398" s="82"/>
      <c r="E398" s="38"/>
      <c r="F398" s="38"/>
      <c r="G398" s="38"/>
      <c r="H398" s="38"/>
      <c r="I398" s="38"/>
      <c r="J398" s="38"/>
      <c r="K398" s="38"/>
      <c r="L398" s="38"/>
      <c r="M398" s="38"/>
      <c r="N398" s="38"/>
      <c r="O398" s="38"/>
      <c r="P398" s="38"/>
    </row>
    <row r="399" spans="1:16" ht="11.25" customHeight="1" x14ac:dyDescent="0.2">
      <c r="A399" s="80"/>
      <c r="B399" s="81"/>
      <c r="C399" s="49"/>
      <c r="D399" s="82"/>
      <c r="E399" s="38"/>
      <c r="F399" s="38"/>
      <c r="G399" s="38"/>
      <c r="H399" s="38"/>
      <c r="I399" s="38"/>
      <c r="J399" s="38"/>
      <c r="K399" s="38"/>
      <c r="L399" s="38"/>
      <c r="M399" s="38"/>
      <c r="N399" s="38"/>
      <c r="O399" s="38"/>
      <c r="P399" s="38"/>
    </row>
    <row r="400" spans="1:16" ht="11.25" customHeight="1" x14ac:dyDescent="0.2">
      <c r="A400" s="80"/>
      <c r="B400" s="81"/>
      <c r="C400" s="49"/>
      <c r="D400" s="82"/>
      <c r="E400" s="38"/>
      <c r="F400" s="38"/>
      <c r="G400" s="38"/>
      <c r="H400" s="38"/>
      <c r="I400" s="38"/>
      <c r="J400" s="38"/>
      <c r="K400" s="38"/>
      <c r="L400" s="38"/>
      <c r="M400" s="38"/>
      <c r="N400" s="38"/>
      <c r="O400" s="38"/>
      <c r="P400" s="38"/>
    </row>
    <row r="401" spans="1:16" ht="11.25" customHeight="1" x14ac:dyDescent="0.2">
      <c r="A401" s="80"/>
      <c r="B401" s="81"/>
      <c r="C401" s="49"/>
      <c r="D401" s="82"/>
      <c r="E401" s="38"/>
      <c r="F401" s="38"/>
      <c r="G401" s="38"/>
      <c r="H401" s="38"/>
      <c r="I401" s="38"/>
      <c r="J401" s="38"/>
      <c r="K401" s="38"/>
      <c r="L401" s="38"/>
      <c r="M401" s="38"/>
      <c r="N401" s="38"/>
      <c r="O401" s="38"/>
      <c r="P401" s="38"/>
    </row>
    <row r="402" spans="1:16" ht="11.25" customHeight="1" x14ac:dyDescent="0.2">
      <c r="A402" s="80"/>
      <c r="B402" s="81"/>
      <c r="C402" s="49"/>
      <c r="D402" s="82"/>
      <c r="E402" s="38"/>
      <c r="F402" s="38"/>
      <c r="G402" s="38"/>
      <c r="H402" s="38"/>
      <c r="I402" s="38"/>
      <c r="J402" s="38"/>
      <c r="K402" s="38"/>
      <c r="L402" s="38"/>
      <c r="M402" s="38"/>
      <c r="N402" s="38"/>
      <c r="O402" s="38"/>
      <c r="P402" s="38"/>
    </row>
    <row r="403" spans="1:16" ht="11.25" customHeight="1" x14ac:dyDescent="0.2">
      <c r="A403" s="80"/>
      <c r="B403" s="81"/>
      <c r="C403" s="49"/>
      <c r="D403" s="82"/>
      <c r="E403" s="38"/>
      <c r="F403" s="38"/>
      <c r="G403" s="38"/>
      <c r="H403" s="38"/>
      <c r="I403" s="38"/>
      <c r="J403" s="38"/>
      <c r="K403" s="38"/>
      <c r="L403" s="38"/>
      <c r="M403" s="38"/>
      <c r="N403" s="38"/>
      <c r="O403" s="38"/>
      <c r="P403" s="38"/>
    </row>
    <row r="404" spans="1:16" ht="11.25" customHeight="1" x14ac:dyDescent="0.2">
      <c r="A404" s="80"/>
      <c r="B404" s="81"/>
      <c r="C404" s="49"/>
      <c r="D404" s="82"/>
      <c r="E404" s="38"/>
      <c r="F404" s="38"/>
      <c r="G404" s="38"/>
      <c r="H404" s="38"/>
      <c r="I404" s="38"/>
      <c r="J404" s="38"/>
      <c r="K404" s="38"/>
      <c r="L404" s="38"/>
      <c r="M404" s="38"/>
      <c r="N404" s="38"/>
      <c r="O404" s="38"/>
      <c r="P404" s="38"/>
    </row>
    <row r="405" spans="1:16" ht="11.25" customHeight="1" x14ac:dyDescent="0.2">
      <c r="A405" s="80"/>
      <c r="B405" s="81"/>
      <c r="C405" s="49"/>
      <c r="D405" s="82"/>
      <c r="E405" s="38"/>
      <c r="F405" s="38"/>
      <c r="G405" s="38"/>
      <c r="H405" s="38"/>
      <c r="I405" s="38"/>
      <c r="J405" s="38"/>
      <c r="K405" s="38"/>
      <c r="L405" s="38"/>
      <c r="M405" s="38"/>
      <c r="N405" s="38"/>
      <c r="O405" s="38"/>
      <c r="P405" s="38"/>
    </row>
    <row r="406" spans="1:16" ht="11.25" customHeight="1" x14ac:dyDescent="0.2">
      <c r="A406" s="80"/>
      <c r="B406" s="81"/>
      <c r="C406" s="49"/>
      <c r="D406" s="82"/>
      <c r="E406" s="38"/>
      <c r="F406" s="38"/>
      <c r="G406" s="38"/>
      <c r="H406" s="38"/>
      <c r="I406" s="38"/>
      <c r="J406" s="38"/>
      <c r="K406" s="38"/>
      <c r="L406" s="38"/>
      <c r="M406" s="38"/>
      <c r="N406" s="38"/>
      <c r="O406" s="38"/>
      <c r="P406" s="38"/>
    </row>
    <row r="407" spans="1:16" ht="11.25" customHeight="1" x14ac:dyDescent="0.2">
      <c r="A407" s="80"/>
      <c r="B407" s="81"/>
      <c r="C407" s="49"/>
      <c r="D407" s="82"/>
      <c r="E407" s="38"/>
      <c r="F407" s="38"/>
      <c r="G407" s="38"/>
      <c r="H407" s="38"/>
      <c r="I407" s="38"/>
      <c r="J407" s="38"/>
      <c r="K407" s="38"/>
      <c r="L407" s="38"/>
      <c r="M407" s="38"/>
      <c r="N407" s="38"/>
      <c r="O407" s="38"/>
      <c r="P407" s="38"/>
    </row>
    <row r="408" spans="1:16" ht="11.25" customHeight="1" x14ac:dyDescent="0.2">
      <c r="A408" s="80"/>
      <c r="B408" s="81"/>
      <c r="C408" s="49"/>
      <c r="D408" s="82"/>
      <c r="E408" s="38"/>
      <c r="F408" s="38"/>
      <c r="G408" s="38"/>
      <c r="H408" s="38"/>
      <c r="I408" s="38"/>
      <c r="J408" s="38"/>
      <c r="K408" s="38"/>
      <c r="L408" s="38"/>
      <c r="M408" s="38"/>
      <c r="N408" s="38"/>
      <c r="O408" s="38"/>
      <c r="P408" s="38"/>
    </row>
    <row r="409" spans="1:16" ht="11.25" customHeight="1" x14ac:dyDescent="0.2">
      <c r="A409" s="80"/>
      <c r="B409" s="81"/>
      <c r="C409" s="49"/>
      <c r="D409" s="82"/>
      <c r="E409" s="38"/>
      <c r="F409" s="38"/>
      <c r="G409" s="38"/>
      <c r="H409" s="38"/>
      <c r="I409" s="38"/>
      <c r="J409" s="38"/>
      <c r="K409" s="38"/>
      <c r="L409" s="38"/>
      <c r="M409" s="38"/>
      <c r="N409" s="38"/>
      <c r="O409" s="38"/>
      <c r="P409" s="38"/>
    </row>
    <row r="410" spans="1:16" ht="11.25" customHeight="1" x14ac:dyDescent="0.2">
      <c r="A410" s="80"/>
      <c r="B410" s="81"/>
      <c r="C410" s="49"/>
      <c r="D410" s="82"/>
      <c r="E410" s="38"/>
      <c r="F410" s="38"/>
      <c r="G410" s="38"/>
      <c r="H410" s="38"/>
      <c r="I410" s="38"/>
      <c r="J410" s="38"/>
      <c r="K410" s="38"/>
      <c r="L410" s="38"/>
      <c r="M410" s="38"/>
      <c r="N410" s="38"/>
      <c r="O410" s="38"/>
      <c r="P410" s="38"/>
    </row>
    <row r="411" spans="1:16" ht="11.25" customHeight="1" x14ac:dyDescent="0.2">
      <c r="A411" s="80"/>
      <c r="B411" s="81"/>
      <c r="C411" s="49"/>
      <c r="D411" s="82"/>
      <c r="E411" s="38"/>
      <c r="F411" s="38"/>
      <c r="G411" s="38"/>
      <c r="H411" s="38"/>
      <c r="I411" s="38"/>
      <c r="J411" s="38"/>
      <c r="K411" s="38"/>
      <c r="L411" s="38"/>
      <c r="M411" s="38"/>
      <c r="N411" s="38"/>
      <c r="O411" s="38"/>
      <c r="P411" s="38"/>
    </row>
    <row r="412" spans="1:16" ht="11.25" customHeight="1" x14ac:dyDescent="0.2">
      <c r="A412" s="80"/>
      <c r="B412" s="81"/>
      <c r="C412" s="49"/>
      <c r="D412" s="82"/>
      <c r="E412" s="38"/>
      <c r="F412" s="38"/>
      <c r="G412" s="38"/>
      <c r="H412" s="38"/>
      <c r="I412" s="38"/>
      <c r="J412" s="38"/>
      <c r="K412" s="38"/>
      <c r="L412" s="38"/>
      <c r="M412" s="38"/>
      <c r="N412" s="38"/>
      <c r="O412" s="38"/>
      <c r="P412" s="38"/>
    </row>
    <row r="413" spans="1:16" ht="11.25" customHeight="1" x14ac:dyDescent="0.2">
      <c r="A413" s="80"/>
      <c r="B413" s="81"/>
      <c r="C413" s="49"/>
      <c r="D413" s="82"/>
      <c r="E413" s="38"/>
      <c r="F413" s="38"/>
      <c r="G413" s="38"/>
      <c r="H413" s="38"/>
      <c r="I413" s="38"/>
      <c r="J413" s="38"/>
      <c r="K413" s="38"/>
      <c r="L413" s="38"/>
      <c r="M413" s="38"/>
      <c r="N413" s="38"/>
      <c r="O413" s="38"/>
      <c r="P413" s="38"/>
    </row>
    <row r="414" spans="1:16" ht="11.25" customHeight="1" x14ac:dyDescent="0.2">
      <c r="A414" s="80"/>
      <c r="B414" s="81"/>
      <c r="C414" s="49"/>
      <c r="D414" s="82"/>
      <c r="E414" s="38"/>
      <c r="F414" s="38"/>
      <c r="G414" s="38"/>
      <c r="H414" s="38"/>
      <c r="I414" s="38"/>
      <c r="J414" s="38"/>
      <c r="K414" s="38"/>
      <c r="L414" s="38"/>
      <c r="M414" s="38"/>
      <c r="N414" s="38"/>
      <c r="O414" s="38"/>
      <c r="P414" s="38"/>
    </row>
    <row r="415" spans="1:16" ht="11.25" customHeight="1" x14ac:dyDescent="0.2">
      <c r="A415" s="80"/>
      <c r="B415" s="81"/>
      <c r="C415" s="49"/>
      <c r="D415" s="82"/>
      <c r="E415" s="38"/>
      <c r="F415" s="38"/>
      <c r="G415" s="38"/>
      <c r="H415" s="38"/>
      <c r="I415" s="38"/>
      <c r="J415" s="38"/>
      <c r="K415" s="38"/>
      <c r="L415" s="38"/>
      <c r="M415" s="38"/>
      <c r="N415" s="38"/>
      <c r="O415" s="38"/>
      <c r="P415" s="38"/>
    </row>
    <row r="416" spans="1:16" ht="11.25" customHeight="1" x14ac:dyDescent="0.2">
      <c r="A416" s="80"/>
      <c r="B416" s="81"/>
      <c r="C416" s="49"/>
      <c r="D416" s="82"/>
      <c r="E416" s="38"/>
      <c r="F416" s="38"/>
      <c r="G416" s="38"/>
      <c r="H416" s="38"/>
      <c r="I416" s="38"/>
      <c r="J416" s="38"/>
      <c r="K416" s="38"/>
      <c r="L416" s="38"/>
      <c r="M416" s="38"/>
      <c r="N416" s="38"/>
      <c r="O416" s="38"/>
      <c r="P416" s="38"/>
    </row>
    <row r="417" spans="1:16" ht="11.25" customHeight="1" x14ac:dyDescent="0.2">
      <c r="A417" s="80"/>
      <c r="B417" s="81"/>
      <c r="C417" s="49"/>
      <c r="D417" s="82"/>
      <c r="E417" s="38"/>
      <c r="F417" s="38"/>
      <c r="G417" s="38"/>
      <c r="H417" s="38"/>
      <c r="I417" s="38"/>
      <c r="J417" s="38"/>
      <c r="K417" s="38"/>
      <c r="L417" s="38"/>
      <c r="M417" s="38"/>
      <c r="N417" s="38"/>
      <c r="O417" s="38"/>
      <c r="P417" s="38"/>
    </row>
    <row r="418" spans="1:16" ht="11.25" customHeight="1" x14ac:dyDescent="0.2">
      <c r="A418" s="80"/>
      <c r="B418" s="81"/>
      <c r="C418" s="49"/>
      <c r="D418" s="82"/>
      <c r="E418" s="38"/>
      <c r="F418" s="38"/>
      <c r="G418" s="38"/>
      <c r="H418" s="38"/>
      <c r="I418" s="38"/>
      <c r="J418" s="38"/>
      <c r="K418" s="38"/>
      <c r="L418" s="38"/>
      <c r="M418" s="38"/>
      <c r="N418" s="38"/>
      <c r="O418" s="38"/>
      <c r="P418" s="38"/>
    </row>
    <row r="419" spans="1:16" ht="11.25" customHeight="1" x14ac:dyDescent="0.2">
      <c r="A419" s="80"/>
      <c r="B419" s="81"/>
      <c r="C419" s="49"/>
      <c r="D419" s="82"/>
      <c r="E419" s="38"/>
      <c r="F419" s="38"/>
      <c r="G419" s="38"/>
      <c r="H419" s="38"/>
      <c r="I419" s="38"/>
      <c r="J419" s="38"/>
      <c r="K419" s="38"/>
      <c r="L419" s="38"/>
      <c r="M419" s="38"/>
      <c r="N419" s="38"/>
      <c r="O419" s="38"/>
      <c r="P419" s="38"/>
    </row>
    <row r="420" spans="1:16" ht="11.25" customHeight="1" x14ac:dyDescent="0.2">
      <c r="A420" s="80"/>
      <c r="B420" s="81"/>
      <c r="C420" s="49"/>
      <c r="D420" s="82"/>
      <c r="E420" s="38"/>
      <c r="F420" s="38"/>
      <c r="G420" s="38"/>
      <c r="H420" s="38"/>
      <c r="I420" s="38"/>
      <c r="J420" s="38"/>
      <c r="K420" s="38"/>
      <c r="L420" s="38"/>
      <c r="M420" s="38"/>
      <c r="N420" s="38"/>
      <c r="O420" s="38"/>
      <c r="P420" s="38"/>
    </row>
    <row r="421" spans="1:16" ht="11.25" customHeight="1" x14ac:dyDescent="0.2">
      <c r="A421" s="80"/>
      <c r="B421" s="81"/>
      <c r="C421" s="49"/>
      <c r="D421" s="82"/>
      <c r="E421" s="38"/>
      <c r="F421" s="38"/>
      <c r="G421" s="38"/>
      <c r="H421" s="38"/>
      <c r="I421" s="38"/>
      <c r="J421" s="38"/>
      <c r="K421" s="38"/>
      <c r="L421" s="38"/>
      <c r="M421" s="38"/>
      <c r="N421" s="38"/>
      <c r="O421" s="38"/>
      <c r="P421" s="38"/>
    </row>
    <row r="422" spans="1:16" ht="11.25" customHeight="1" x14ac:dyDescent="0.2">
      <c r="A422" s="80"/>
      <c r="B422" s="81"/>
      <c r="C422" s="49"/>
      <c r="D422" s="82"/>
      <c r="E422" s="38"/>
      <c r="F422" s="38"/>
      <c r="G422" s="38"/>
      <c r="H422" s="38"/>
      <c r="I422" s="38"/>
      <c r="J422" s="38"/>
      <c r="K422" s="38"/>
      <c r="L422" s="38"/>
      <c r="M422" s="38"/>
      <c r="N422" s="38"/>
      <c r="O422" s="38"/>
      <c r="P422" s="38"/>
    </row>
    <row r="423" spans="1:16" ht="11.25" customHeight="1" x14ac:dyDescent="0.2">
      <c r="A423" s="80"/>
      <c r="B423" s="81"/>
      <c r="C423" s="49"/>
      <c r="D423" s="82"/>
      <c r="E423" s="38"/>
      <c r="F423" s="38"/>
      <c r="G423" s="38"/>
      <c r="H423" s="38"/>
      <c r="I423" s="38"/>
      <c r="J423" s="38"/>
      <c r="K423" s="38"/>
      <c r="L423" s="38"/>
      <c r="M423" s="38"/>
      <c r="N423" s="38"/>
      <c r="O423" s="38"/>
      <c r="P423" s="38"/>
    </row>
    <row r="424" spans="1:16" ht="11.25" customHeight="1" x14ac:dyDescent="0.2">
      <c r="A424" s="80"/>
      <c r="B424" s="81"/>
      <c r="C424" s="49"/>
      <c r="D424" s="82"/>
      <c r="E424" s="38"/>
      <c r="F424" s="38"/>
      <c r="G424" s="38"/>
      <c r="H424" s="38"/>
      <c r="I424" s="38"/>
      <c r="J424" s="38"/>
      <c r="K424" s="38"/>
      <c r="L424" s="38"/>
      <c r="M424" s="38"/>
      <c r="N424" s="38"/>
      <c r="O424" s="38"/>
      <c r="P424" s="38"/>
    </row>
    <row r="425" spans="1:16" ht="11.25" customHeight="1" x14ac:dyDescent="0.2">
      <c r="A425" s="80"/>
      <c r="B425" s="81"/>
      <c r="C425" s="49"/>
      <c r="D425" s="82"/>
      <c r="E425" s="38"/>
      <c r="F425" s="38"/>
      <c r="G425" s="38"/>
      <c r="H425" s="38"/>
      <c r="I425" s="38"/>
      <c r="J425" s="38"/>
      <c r="K425" s="38"/>
      <c r="L425" s="38"/>
      <c r="M425" s="38"/>
      <c r="N425" s="38"/>
      <c r="O425" s="38"/>
      <c r="P425" s="38"/>
    </row>
    <row r="426" spans="1:16" ht="11.25" customHeight="1" x14ac:dyDescent="0.2">
      <c r="A426" s="80"/>
      <c r="B426" s="81"/>
      <c r="C426" s="49"/>
      <c r="D426" s="82"/>
      <c r="E426" s="38"/>
      <c r="F426" s="38"/>
      <c r="G426" s="38"/>
      <c r="H426" s="38"/>
      <c r="I426" s="38"/>
      <c r="J426" s="38"/>
      <c r="K426" s="38"/>
      <c r="L426" s="38"/>
      <c r="M426" s="38"/>
      <c r="N426" s="38"/>
      <c r="O426" s="38"/>
      <c r="P426" s="38"/>
    </row>
    <row r="427" spans="1:16" ht="11.25" customHeight="1" x14ac:dyDescent="0.2">
      <c r="A427" s="80"/>
      <c r="B427" s="81"/>
      <c r="C427" s="49"/>
      <c r="D427" s="82"/>
      <c r="E427" s="38"/>
      <c r="F427" s="38"/>
      <c r="G427" s="38"/>
      <c r="H427" s="38"/>
      <c r="I427" s="38"/>
      <c r="J427" s="38"/>
      <c r="K427" s="38"/>
      <c r="L427" s="38"/>
      <c r="M427" s="38"/>
      <c r="N427" s="38"/>
      <c r="O427" s="38"/>
      <c r="P427" s="38"/>
    </row>
    <row r="428" spans="1:16" ht="11.25" customHeight="1" x14ac:dyDescent="0.2">
      <c r="A428" s="80"/>
      <c r="B428" s="81"/>
      <c r="C428" s="49"/>
      <c r="D428" s="82"/>
      <c r="E428" s="38"/>
      <c r="F428" s="38"/>
      <c r="G428" s="38"/>
      <c r="H428" s="38"/>
      <c r="I428" s="38"/>
      <c r="J428" s="38"/>
      <c r="K428" s="38"/>
      <c r="L428" s="38"/>
      <c r="M428" s="38"/>
      <c r="N428" s="38"/>
      <c r="O428" s="38"/>
      <c r="P428" s="38"/>
    </row>
    <row r="429" spans="1:16" ht="11.25" customHeight="1" x14ac:dyDescent="0.2">
      <c r="A429" s="80"/>
      <c r="B429" s="81"/>
      <c r="C429" s="49"/>
      <c r="D429" s="82"/>
      <c r="E429" s="38"/>
      <c r="F429" s="38"/>
      <c r="G429" s="38"/>
      <c r="H429" s="38"/>
      <c r="I429" s="38"/>
      <c r="J429" s="38"/>
      <c r="K429" s="38"/>
      <c r="L429" s="38"/>
      <c r="M429" s="38"/>
      <c r="N429" s="38"/>
      <c r="O429" s="38"/>
      <c r="P429" s="38"/>
    </row>
    <row r="430" spans="1:16" ht="11.25" customHeight="1" x14ac:dyDescent="0.2">
      <c r="A430" s="80"/>
      <c r="B430" s="81"/>
      <c r="C430" s="49"/>
      <c r="D430" s="82"/>
      <c r="E430" s="38"/>
      <c r="F430" s="38"/>
      <c r="G430" s="38"/>
      <c r="H430" s="38"/>
      <c r="I430" s="38"/>
      <c r="J430" s="38"/>
      <c r="K430" s="38"/>
      <c r="L430" s="38"/>
      <c r="M430" s="38"/>
      <c r="N430" s="38"/>
      <c r="O430" s="38"/>
      <c r="P430" s="38"/>
    </row>
    <row r="431" spans="1:16" ht="11.25" customHeight="1" x14ac:dyDescent="0.2">
      <c r="A431" s="80"/>
      <c r="B431" s="81"/>
      <c r="C431" s="49"/>
      <c r="D431" s="82"/>
      <c r="E431" s="38"/>
      <c r="F431" s="38"/>
      <c r="G431" s="38"/>
      <c r="H431" s="38"/>
      <c r="I431" s="38"/>
      <c r="J431" s="38"/>
      <c r="K431" s="38"/>
      <c r="L431" s="38"/>
      <c r="M431" s="38"/>
      <c r="N431" s="38"/>
      <c r="O431" s="38"/>
      <c r="P431" s="38"/>
    </row>
    <row r="432" spans="1:16" ht="11.25" customHeight="1" x14ac:dyDescent="0.2">
      <c r="A432" s="80"/>
      <c r="B432" s="81"/>
      <c r="C432" s="49"/>
      <c r="D432" s="82"/>
      <c r="E432" s="38"/>
      <c r="F432" s="38"/>
      <c r="G432" s="38"/>
      <c r="H432" s="38"/>
      <c r="I432" s="38"/>
      <c r="J432" s="38"/>
      <c r="K432" s="38"/>
      <c r="L432" s="38"/>
      <c r="M432" s="38"/>
      <c r="N432" s="38"/>
      <c r="O432" s="38"/>
      <c r="P432" s="38"/>
    </row>
    <row r="433" spans="1:16" ht="11.25" customHeight="1" x14ac:dyDescent="0.2">
      <c r="A433" s="80"/>
      <c r="B433" s="81"/>
      <c r="C433" s="49"/>
      <c r="D433" s="82"/>
      <c r="E433" s="38"/>
      <c r="F433" s="38"/>
      <c r="G433" s="38"/>
      <c r="H433" s="38"/>
      <c r="I433" s="38"/>
      <c r="J433" s="38"/>
      <c r="K433" s="38"/>
      <c r="L433" s="38"/>
      <c r="M433" s="38"/>
      <c r="N433" s="38"/>
      <c r="O433" s="38"/>
      <c r="P433" s="38"/>
    </row>
    <row r="434" spans="1:16" ht="11.25" customHeight="1" x14ac:dyDescent="0.2">
      <c r="A434" s="80"/>
      <c r="B434" s="81"/>
      <c r="C434" s="49"/>
      <c r="D434" s="82"/>
      <c r="E434" s="38"/>
      <c r="F434" s="38"/>
      <c r="G434" s="38"/>
      <c r="H434" s="38"/>
      <c r="I434" s="38"/>
      <c r="J434" s="38"/>
      <c r="K434" s="38"/>
      <c r="L434" s="38"/>
      <c r="M434" s="38"/>
      <c r="N434" s="38"/>
      <c r="O434" s="38"/>
      <c r="P434" s="38"/>
    </row>
    <row r="435" spans="1:16" ht="11.25" customHeight="1" x14ac:dyDescent="0.2">
      <c r="A435" s="80"/>
      <c r="B435" s="81"/>
      <c r="C435" s="49"/>
      <c r="D435" s="82"/>
      <c r="E435" s="38"/>
      <c r="F435" s="38"/>
      <c r="G435" s="38"/>
      <c r="H435" s="38"/>
      <c r="I435" s="38"/>
      <c r="J435" s="38"/>
      <c r="K435" s="38"/>
      <c r="L435" s="38"/>
      <c r="M435" s="38"/>
      <c r="N435" s="38"/>
      <c r="O435" s="38"/>
      <c r="P435" s="38"/>
    </row>
    <row r="436" spans="1:16" ht="11.25" customHeight="1" x14ac:dyDescent="0.2">
      <c r="A436" s="80"/>
      <c r="B436" s="81"/>
      <c r="C436" s="49"/>
      <c r="D436" s="82"/>
      <c r="E436" s="38"/>
      <c r="F436" s="38"/>
      <c r="G436" s="38"/>
      <c r="H436" s="38"/>
      <c r="I436" s="38"/>
      <c r="J436" s="38"/>
      <c r="K436" s="38"/>
      <c r="L436" s="38"/>
      <c r="M436" s="38"/>
      <c r="N436" s="38"/>
      <c r="O436" s="38"/>
      <c r="P436" s="38"/>
    </row>
    <row r="437" spans="1:16" ht="11.25" customHeight="1" x14ac:dyDescent="0.2">
      <c r="A437" s="80"/>
      <c r="B437" s="81"/>
      <c r="C437" s="49"/>
      <c r="D437" s="82"/>
      <c r="E437" s="38"/>
      <c r="F437" s="38"/>
      <c r="G437" s="38"/>
      <c r="H437" s="38"/>
      <c r="I437" s="38"/>
      <c r="J437" s="38"/>
      <c r="K437" s="38"/>
      <c r="L437" s="38"/>
      <c r="M437" s="38"/>
      <c r="N437" s="38"/>
      <c r="O437" s="38"/>
      <c r="P437" s="38"/>
    </row>
    <row r="438" spans="1:16" ht="11.25" customHeight="1" x14ac:dyDescent="0.2">
      <c r="A438" s="80"/>
      <c r="B438" s="81"/>
      <c r="C438" s="49"/>
      <c r="D438" s="82"/>
      <c r="E438" s="38"/>
      <c r="F438" s="38"/>
      <c r="G438" s="38"/>
      <c r="H438" s="38"/>
      <c r="I438" s="38"/>
      <c r="J438" s="38"/>
      <c r="K438" s="38"/>
      <c r="L438" s="38"/>
      <c r="M438" s="38"/>
      <c r="N438" s="38"/>
      <c r="O438" s="38"/>
      <c r="P438" s="38"/>
    </row>
    <row r="439" spans="1:16" ht="11.25" customHeight="1" x14ac:dyDescent="0.2">
      <c r="A439" s="80"/>
      <c r="B439" s="81"/>
      <c r="C439" s="49"/>
      <c r="D439" s="82"/>
      <c r="E439" s="38"/>
      <c r="F439" s="38"/>
      <c r="G439" s="38"/>
      <c r="H439" s="38"/>
      <c r="I439" s="38"/>
      <c r="J439" s="38"/>
      <c r="K439" s="38"/>
      <c r="L439" s="38"/>
      <c r="M439" s="38"/>
      <c r="N439" s="38"/>
      <c r="O439" s="38"/>
      <c r="P439" s="38"/>
    </row>
    <row r="440" spans="1:16" ht="11.25" customHeight="1" x14ac:dyDescent="0.2">
      <c r="A440" s="80"/>
      <c r="B440" s="81"/>
      <c r="C440" s="49"/>
      <c r="D440" s="82"/>
      <c r="E440" s="38"/>
      <c r="F440" s="38"/>
      <c r="G440" s="38"/>
      <c r="H440" s="38"/>
      <c r="I440" s="38"/>
      <c r="J440" s="38"/>
      <c r="K440" s="38"/>
      <c r="L440" s="38"/>
      <c r="M440" s="38"/>
      <c r="N440" s="38"/>
      <c r="O440" s="38"/>
      <c r="P440" s="38"/>
    </row>
    <row r="441" spans="1:16" ht="11.25" customHeight="1" x14ac:dyDescent="0.2">
      <c r="A441" s="80"/>
      <c r="B441" s="81"/>
      <c r="C441" s="49"/>
      <c r="D441" s="82"/>
      <c r="E441" s="38"/>
      <c r="F441" s="38"/>
      <c r="G441" s="38"/>
      <c r="H441" s="38"/>
      <c r="I441" s="38"/>
      <c r="J441" s="38"/>
      <c r="K441" s="38"/>
      <c r="L441" s="38"/>
      <c r="M441" s="38"/>
      <c r="N441" s="38"/>
      <c r="O441" s="38"/>
      <c r="P441" s="38"/>
    </row>
    <row r="442" spans="1:16" ht="11.25" customHeight="1" x14ac:dyDescent="0.2">
      <c r="A442" s="80"/>
      <c r="B442" s="81"/>
      <c r="C442" s="49"/>
      <c r="D442" s="82"/>
      <c r="E442" s="38"/>
      <c r="F442" s="38"/>
      <c r="G442" s="38"/>
      <c r="H442" s="38"/>
      <c r="I442" s="38"/>
      <c r="J442" s="38"/>
      <c r="K442" s="38"/>
      <c r="L442" s="38"/>
      <c r="M442" s="38"/>
      <c r="N442" s="38"/>
      <c r="O442" s="38"/>
      <c r="P442" s="38"/>
    </row>
    <row r="443" spans="1:16" ht="11.25" customHeight="1" x14ac:dyDescent="0.2">
      <c r="A443" s="80"/>
      <c r="B443" s="81"/>
      <c r="C443" s="49"/>
      <c r="D443" s="82"/>
      <c r="E443" s="38"/>
      <c r="F443" s="38"/>
      <c r="G443" s="38"/>
      <c r="H443" s="38"/>
      <c r="I443" s="38"/>
      <c r="J443" s="38"/>
      <c r="K443" s="38"/>
      <c r="L443" s="38"/>
      <c r="M443" s="38"/>
      <c r="N443" s="38"/>
      <c r="O443" s="38"/>
      <c r="P443" s="38"/>
    </row>
    <row r="444" spans="1:16" ht="11.25" customHeight="1" x14ac:dyDescent="0.2">
      <c r="A444" s="80"/>
      <c r="B444" s="81"/>
      <c r="C444" s="49"/>
      <c r="D444" s="82"/>
      <c r="E444" s="38"/>
      <c r="F444" s="38"/>
      <c r="G444" s="38"/>
      <c r="H444" s="38"/>
      <c r="I444" s="38"/>
      <c r="J444" s="38"/>
      <c r="K444" s="38"/>
      <c r="L444" s="38"/>
      <c r="M444" s="38"/>
      <c r="N444" s="38"/>
      <c r="O444" s="38"/>
      <c r="P444" s="38"/>
    </row>
    <row r="445" spans="1:16" ht="11.25" customHeight="1" x14ac:dyDescent="0.2">
      <c r="A445" s="80"/>
      <c r="B445" s="81"/>
      <c r="C445" s="49"/>
      <c r="D445" s="82"/>
      <c r="E445" s="38"/>
      <c r="F445" s="38"/>
      <c r="G445" s="38"/>
      <c r="H445" s="38"/>
      <c r="I445" s="38"/>
      <c r="J445" s="38"/>
      <c r="K445" s="38"/>
      <c r="L445" s="38"/>
      <c r="M445" s="38"/>
      <c r="N445" s="38"/>
      <c r="O445" s="38"/>
      <c r="P445" s="38"/>
    </row>
    <row r="446" spans="1:16" ht="11.25" customHeight="1" x14ac:dyDescent="0.2">
      <c r="A446" s="80"/>
      <c r="B446" s="81"/>
      <c r="C446" s="49"/>
      <c r="D446" s="82"/>
      <c r="E446" s="38"/>
      <c r="F446" s="38"/>
      <c r="G446" s="38"/>
      <c r="H446" s="38"/>
      <c r="I446" s="38"/>
      <c r="J446" s="38"/>
      <c r="K446" s="38"/>
      <c r="L446" s="38"/>
      <c r="M446" s="38"/>
      <c r="N446" s="38"/>
      <c r="O446" s="38"/>
      <c r="P446" s="38"/>
    </row>
    <row r="447" spans="1:16" ht="11.25" customHeight="1" x14ac:dyDescent="0.2">
      <c r="A447" s="80"/>
      <c r="B447" s="81"/>
      <c r="C447" s="49"/>
      <c r="D447" s="82"/>
      <c r="E447" s="38"/>
      <c r="F447" s="38"/>
      <c r="G447" s="38"/>
      <c r="H447" s="38"/>
      <c r="I447" s="38"/>
      <c r="J447" s="38"/>
      <c r="K447" s="38"/>
      <c r="L447" s="38"/>
      <c r="M447" s="38"/>
      <c r="N447" s="38"/>
      <c r="O447" s="38"/>
      <c r="P447" s="38"/>
    </row>
    <row r="448" spans="1:16" ht="11.25" customHeight="1" x14ac:dyDescent="0.2">
      <c r="A448" s="80"/>
      <c r="B448" s="81"/>
      <c r="C448" s="49"/>
      <c r="D448" s="82"/>
      <c r="E448" s="38"/>
      <c r="F448" s="38"/>
      <c r="G448" s="38"/>
      <c r="H448" s="38"/>
      <c r="I448" s="38"/>
      <c r="J448" s="38"/>
      <c r="K448" s="38"/>
      <c r="L448" s="38"/>
      <c r="M448" s="38"/>
      <c r="N448" s="38"/>
      <c r="O448" s="38"/>
      <c r="P448" s="38"/>
    </row>
    <row r="449" spans="1:16" ht="11.25" customHeight="1" x14ac:dyDescent="0.2">
      <c r="A449" s="80"/>
      <c r="B449" s="81"/>
      <c r="C449" s="49"/>
      <c r="D449" s="82"/>
      <c r="E449" s="38"/>
      <c r="F449" s="38"/>
      <c r="G449" s="38"/>
      <c r="H449" s="38"/>
      <c r="I449" s="38"/>
      <c r="J449" s="38"/>
      <c r="K449" s="38"/>
      <c r="L449" s="38"/>
      <c r="M449" s="38"/>
      <c r="N449" s="38"/>
      <c r="O449" s="38"/>
      <c r="P449" s="38"/>
    </row>
    <row r="450" spans="1:16" ht="11.25" customHeight="1" x14ac:dyDescent="0.2">
      <c r="A450" s="80"/>
      <c r="B450" s="81"/>
      <c r="C450" s="49"/>
      <c r="D450" s="82"/>
      <c r="E450" s="38"/>
      <c r="F450" s="38"/>
      <c r="G450" s="38"/>
      <c r="H450" s="38"/>
      <c r="I450" s="38"/>
      <c r="J450" s="38"/>
      <c r="K450" s="38"/>
      <c r="L450" s="38"/>
      <c r="M450" s="38"/>
      <c r="N450" s="38"/>
      <c r="O450" s="38"/>
      <c r="P450" s="38"/>
    </row>
    <row r="451" spans="1:16" ht="11.25" customHeight="1" x14ac:dyDescent="0.2">
      <c r="A451" s="80"/>
      <c r="B451" s="81"/>
      <c r="C451" s="49"/>
      <c r="D451" s="82"/>
      <c r="E451" s="38"/>
      <c r="F451" s="38"/>
      <c r="G451" s="38"/>
      <c r="H451" s="38"/>
      <c r="I451" s="38"/>
      <c r="J451" s="38"/>
      <c r="K451" s="38"/>
      <c r="L451" s="38"/>
      <c r="M451" s="38"/>
      <c r="N451" s="38"/>
      <c r="O451" s="38"/>
      <c r="P451" s="38"/>
    </row>
    <row r="452" spans="1:16" ht="11.25" customHeight="1" x14ac:dyDescent="0.2">
      <c r="A452" s="80"/>
      <c r="B452" s="81"/>
      <c r="C452" s="49"/>
      <c r="D452" s="82"/>
      <c r="E452" s="38"/>
      <c r="F452" s="38"/>
      <c r="G452" s="38"/>
      <c r="H452" s="38"/>
      <c r="I452" s="38"/>
      <c r="J452" s="38"/>
      <c r="K452" s="38"/>
      <c r="L452" s="38"/>
      <c r="M452" s="38"/>
      <c r="N452" s="38"/>
      <c r="O452" s="38"/>
      <c r="P452" s="38"/>
    </row>
    <row r="453" spans="1:16" ht="11.25" customHeight="1" x14ac:dyDescent="0.2">
      <c r="A453" s="80"/>
      <c r="B453" s="81"/>
      <c r="C453" s="49"/>
      <c r="D453" s="82"/>
      <c r="E453" s="38"/>
      <c r="F453" s="38"/>
      <c r="G453" s="38"/>
      <c r="H453" s="38"/>
      <c r="I453" s="38"/>
      <c r="J453" s="38"/>
      <c r="K453" s="38"/>
      <c r="L453" s="38"/>
      <c r="M453" s="38"/>
      <c r="N453" s="38"/>
      <c r="O453" s="38"/>
      <c r="P453" s="38"/>
    </row>
    <row r="454" spans="1:16" ht="11.25" customHeight="1" x14ac:dyDescent="0.2">
      <c r="A454" s="80"/>
      <c r="B454" s="81"/>
      <c r="C454" s="49"/>
      <c r="D454" s="82"/>
      <c r="E454" s="38"/>
      <c r="F454" s="38"/>
      <c r="G454" s="38"/>
      <c r="H454" s="38"/>
      <c r="I454" s="38"/>
      <c r="J454" s="38"/>
      <c r="K454" s="38"/>
      <c r="L454" s="38"/>
      <c r="M454" s="38"/>
      <c r="N454" s="38"/>
      <c r="O454" s="38"/>
      <c r="P454" s="38"/>
    </row>
    <row r="455" spans="1:16" ht="11.25" customHeight="1" x14ac:dyDescent="0.2">
      <c r="A455" s="80"/>
      <c r="B455" s="81"/>
      <c r="C455" s="49"/>
      <c r="D455" s="82"/>
      <c r="E455" s="38"/>
      <c r="F455" s="38"/>
      <c r="G455" s="38"/>
      <c r="H455" s="38"/>
      <c r="I455" s="38"/>
      <c r="J455" s="38"/>
      <c r="K455" s="38"/>
      <c r="L455" s="38"/>
      <c r="M455" s="38"/>
      <c r="N455" s="38"/>
      <c r="O455" s="38"/>
      <c r="P455" s="38"/>
    </row>
    <row r="456" spans="1:16" ht="11.25" customHeight="1" x14ac:dyDescent="0.2">
      <c r="A456" s="80"/>
      <c r="B456" s="81"/>
      <c r="C456" s="49"/>
      <c r="D456" s="82"/>
      <c r="E456" s="38"/>
      <c r="F456" s="38"/>
      <c r="G456" s="38"/>
      <c r="H456" s="38"/>
      <c r="I456" s="38"/>
      <c r="J456" s="38"/>
      <c r="K456" s="38"/>
      <c r="L456" s="38"/>
      <c r="M456" s="38"/>
      <c r="N456" s="38"/>
      <c r="O456" s="38"/>
      <c r="P456" s="38"/>
    </row>
    <row r="457" spans="1:16" ht="11.25" customHeight="1" x14ac:dyDescent="0.2">
      <c r="A457" s="80"/>
      <c r="B457" s="81"/>
      <c r="C457" s="49"/>
      <c r="D457" s="82"/>
      <c r="E457" s="38"/>
      <c r="F457" s="38"/>
      <c r="G457" s="38"/>
      <c r="H457" s="38"/>
      <c r="I457" s="38"/>
      <c r="J457" s="38"/>
      <c r="K457" s="38"/>
      <c r="L457" s="38"/>
      <c r="M457" s="38"/>
      <c r="N457" s="38"/>
      <c r="O457" s="38"/>
      <c r="P457" s="38"/>
    </row>
    <row r="458" spans="1:16" ht="11.25" customHeight="1" x14ac:dyDescent="0.2">
      <c r="A458" s="80"/>
      <c r="B458" s="81"/>
      <c r="C458" s="49"/>
      <c r="D458" s="82"/>
      <c r="E458" s="38"/>
      <c r="F458" s="38"/>
      <c r="G458" s="38"/>
      <c r="H458" s="38"/>
      <c r="I458" s="38"/>
      <c r="J458" s="38"/>
      <c r="K458" s="38"/>
      <c r="L458" s="38"/>
      <c r="M458" s="38"/>
      <c r="N458" s="38"/>
      <c r="O458" s="38"/>
      <c r="P458" s="38"/>
    </row>
    <row r="459" spans="1:16" ht="11.25" customHeight="1" x14ac:dyDescent="0.2">
      <c r="A459" s="80"/>
      <c r="B459" s="81"/>
      <c r="C459" s="49"/>
      <c r="D459" s="82"/>
      <c r="E459" s="38"/>
      <c r="F459" s="38"/>
      <c r="G459" s="38"/>
      <c r="H459" s="38"/>
      <c r="I459" s="38"/>
      <c r="J459" s="38"/>
      <c r="K459" s="38"/>
      <c r="L459" s="38"/>
      <c r="M459" s="38"/>
      <c r="N459" s="38"/>
      <c r="O459" s="38"/>
      <c r="P459" s="38"/>
    </row>
    <row r="460" spans="1:16" ht="11.25" customHeight="1" x14ac:dyDescent="0.2">
      <c r="A460" s="80"/>
      <c r="B460" s="81"/>
      <c r="C460" s="49"/>
      <c r="D460" s="82"/>
      <c r="E460" s="38"/>
      <c r="F460" s="38"/>
      <c r="G460" s="38"/>
      <c r="H460" s="38"/>
      <c r="I460" s="38"/>
      <c r="J460" s="38"/>
      <c r="K460" s="38"/>
      <c r="L460" s="38"/>
      <c r="M460" s="38"/>
      <c r="N460" s="38"/>
      <c r="O460" s="38"/>
      <c r="P460" s="38"/>
    </row>
    <row r="461" spans="1:16" ht="11.25" customHeight="1" x14ac:dyDescent="0.2">
      <c r="A461" s="80"/>
      <c r="B461" s="81"/>
      <c r="C461" s="49"/>
      <c r="D461" s="82"/>
      <c r="E461" s="38"/>
      <c r="F461" s="38"/>
      <c r="G461" s="38"/>
      <c r="H461" s="38"/>
      <c r="I461" s="38"/>
      <c r="J461" s="38"/>
      <c r="K461" s="38"/>
      <c r="L461" s="38"/>
      <c r="M461" s="38"/>
      <c r="N461" s="38"/>
      <c r="O461" s="38"/>
      <c r="P461" s="38"/>
    </row>
    <row r="462" spans="1:16" ht="11.25" customHeight="1" x14ac:dyDescent="0.2">
      <c r="A462" s="80"/>
      <c r="B462" s="81"/>
      <c r="C462" s="49"/>
      <c r="D462" s="82"/>
      <c r="E462" s="38"/>
      <c r="F462" s="38"/>
      <c r="G462" s="38"/>
      <c r="H462" s="38"/>
      <c r="I462" s="38"/>
      <c r="J462" s="38"/>
      <c r="K462" s="38"/>
      <c r="L462" s="38"/>
      <c r="M462" s="38"/>
      <c r="N462" s="38"/>
      <c r="O462" s="38"/>
      <c r="P462" s="38"/>
    </row>
    <row r="463" spans="1:16" ht="11.25" customHeight="1" x14ac:dyDescent="0.2">
      <c r="A463" s="80"/>
      <c r="B463" s="81"/>
      <c r="C463" s="49"/>
      <c r="D463" s="82"/>
      <c r="E463" s="38"/>
      <c r="F463" s="38"/>
      <c r="G463" s="38"/>
      <c r="H463" s="38"/>
      <c r="I463" s="38"/>
      <c r="J463" s="38"/>
      <c r="K463" s="38"/>
      <c r="L463" s="38"/>
      <c r="M463" s="38"/>
      <c r="N463" s="38"/>
      <c r="O463" s="38"/>
      <c r="P463" s="38"/>
    </row>
    <row r="464" spans="1:16" ht="11.25" customHeight="1" x14ac:dyDescent="0.2">
      <c r="A464" s="80"/>
      <c r="B464" s="81"/>
      <c r="C464" s="49"/>
      <c r="D464" s="82"/>
      <c r="E464" s="38"/>
      <c r="F464" s="38"/>
      <c r="G464" s="38"/>
      <c r="H464" s="38"/>
      <c r="I464" s="38"/>
      <c r="J464" s="38"/>
      <c r="K464" s="38"/>
      <c r="L464" s="38"/>
      <c r="M464" s="38"/>
      <c r="N464" s="38"/>
      <c r="O464" s="38"/>
      <c r="P464" s="38"/>
    </row>
    <row r="465" spans="1:16" ht="11.25" customHeight="1" x14ac:dyDescent="0.2">
      <c r="A465" s="80"/>
      <c r="B465" s="81"/>
      <c r="C465" s="49"/>
      <c r="D465" s="82"/>
      <c r="E465" s="38"/>
      <c r="F465" s="38"/>
      <c r="G465" s="38"/>
      <c r="H465" s="38"/>
      <c r="I465" s="38"/>
      <c r="J465" s="38"/>
      <c r="K465" s="38"/>
      <c r="L465" s="38"/>
      <c r="M465" s="38"/>
      <c r="N465" s="38"/>
      <c r="O465" s="38"/>
      <c r="P465" s="38"/>
    </row>
    <row r="466" spans="1:16" ht="11.25" customHeight="1" x14ac:dyDescent="0.2">
      <c r="A466" s="80"/>
      <c r="B466" s="81"/>
      <c r="C466" s="49"/>
      <c r="D466" s="82"/>
      <c r="E466" s="38"/>
      <c r="F466" s="38"/>
      <c r="G466" s="38"/>
      <c r="H466" s="38"/>
      <c r="I466" s="38"/>
      <c r="J466" s="38"/>
      <c r="K466" s="38"/>
      <c r="L466" s="38"/>
      <c r="M466" s="38"/>
      <c r="N466" s="38"/>
      <c r="O466" s="38"/>
      <c r="P466" s="38"/>
    </row>
    <row r="467" spans="1:16" ht="11.25" customHeight="1" x14ac:dyDescent="0.2">
      <c r="A467" s="80"/>
      <c r="B467" s="81"/>
      <c r="C467" s="49"/>
      <c r="D467" s="82"/>
      <c r="E467" s="38"/>
      <c r="F467" s="38"/>
      <c r="G467" s="38"/>
      <c r="H467" s="38"/>
      <c r="I467" s="38"/>
      <c r="J467" s="38"/>
      <c r="K467" s="38"/>
      <c r="L467" s="38"/>
      <c r="M467" s="38"/>
      <c r="N467" s="38"/>
      <c r="O467" s="38"/>
      <c r="P467" s="38"/>
    </row>
    <row r="468" spans="1:16" ht="11.25" customHeight="1" x14ac:dyDescent="0.2">
      <c r="A468" s="80"/>
      <c r="B468" s="81"/>
      <c r="C468" s="49"/>
      <c r="D468" s="82"/>
      <c r="E468" s="38"/>
      <c r="F468" s="38"/>
      <c r="G468" s="38"/>
      <c r="H468" s="38"/>
      <c r="I468" s="38"/>
      <c r="J468" s="38"/>
      <c r="K468" s="38"/>
      <c r="L468" s="38"/>
      <c r="M468" s="38"/>
      <c r="N468" s="38"/>
      <c r="O468" s="38"/>
      <c r="P468" s="38"/>
    </row>
    <row r="469" spans="1:16" ht="11.25" customHeight="1" x14ac:dyDescent="0.2">
      <c r="A469" s="80"/>
      <c r="B469" s="81"/>
      <c r="C469" s="49"/>
      <c r="D469" s="82"/>
      <c r="E469" s="38"/>
      <c r="F469" s="38"/>
      <c r="G469" s="38"/>
      <c r="H469" s="38"/>
      <c r="I469" s="38"/>
      <c r="J469" s="38"/>
      <c r="K469" s="38"/>
      <c r="L469" s="38"/>
      <c r="M469" s="38"/>
      <c r="N469" s="38"/>
      <c r="O469" s="38"/>
      <c r="P469" s="38"/>
    </row>
    <row r="470" spans="1:16" ht="11.25" customHeight="1" x14ac:dyDescent="0.2">
      <c r="A470" s="80"/>
      <c r="B470" s="81"/>
      <c r="C470" s="49"/>
      <c r="D470" s="82"/>
      <c r="E470" s="38"/>
      <c r="F470" s="38"/>
      <c r="G470" s="38"/>
      <c r="H470" s="38"/>
      <c r="I470" s="38"/>
      <c r="J470" s="38"/>
      <c r="K470" s="38"/>
      <c r="L470" s="38"/>
      <c r="M470" s="38"/>
      <c r="N470" s="38"/>
      <c r="O470" s="38"/>
      <c r="P470" s="38"/>
    </row>
    <row r="471" spans="1:16" ht="11.25" customHeight="1" x14ac:dyDescent="0.2">
      <c r="A471" s="80"/>
      <c r="B471" s="81"/>
      <c r="C471" s="49"/>
      <c r="D471" s="82"/>
      <c r="E471" s="38"/>
      <c r="F471" s="38"/>
      <c r="G471" s="38"/>
      <c r="H471" s="38"/>
      <c r="I471" s="38"/>
      <c r="J471" s="38"/>
      <c r="K471" s="38"/>
      <c r="L471" s="38"/>
      <c r="M471" s="38"/>
      <c r="N471" s="38"/>
      <c r="O471" s="38"/>
      <c r="P471" s="38"/>
    </row>
    <row r="472" spans="1:16" ht="11.25" customHeight="1" x14ac:dyDescent="0.2">
      <c r="A472" s="80"/>
      <c r="B472" s="81"/>
      <c r="C472" s="49"/>
      <c r="D472" s="82"/>
      <c r="E472" s="38"/>
      <c r="F472" s="38"/>
      <c r="G472" s="38"/>
      <c r="H472" s="38"/>
      <c r="I472" s="38"/>
      <c r="J472" s="38"/>
      <c r="K472" s="38"/>
      <c r="L472" s="38"/>
      <c r="M472" s="38"/>
      <c r="N472" s="38"/>
      <c r="O472" s="38"/>
      <c r="P472" s="38"/>
    </row>
    <row r="473" spans="1:16" ht="11.25" customHeight="1" x14ac:dyDescent="0.2">
      <c r="A473" s="80"/>
      <c r="B473" s="81"/>
      <c r="C473" s="49"/>
      <c r="D473" s="82"/>
      <c r="E473" s="38"/>
      <c r="F473" s="38"/>
      <c r="G473" s="38"/>
      <c r="H473" s="38"/>
      <c r="I473" s="38"/>
      <c r="J473" s="38"/>
      <c r="K473" s="38"/>
      <c r="L473" s="38"/>
      <c r="M473" s="38"/>
      <c r="N473" s="38"/>
      <c r="O473" s="38"/>
      <c r="P473" s="38"/>
    </row>
    <row r="474" spans="1:16" ht="11.25" customHeight="1" x14ac:dyDescent="0.2">
      <c r="A474" s="80"/>
      <c r="B474" s="81"/>
      <c r="C474" s="49"/>
      <c r="D474" s="82"/>
      <c r="E474" s="38"/>
      <c r="F474" s="38"/>
      <c r="G474" s="38"/>
      <c r="H474" s="38"/>
      <c r="I474" s="38"/>
      <c r="J474" s="38"/>
      <c r="K474" s="38"/>
      <c r="L474" s="38"/>
      <c r="M474" s="38"/>
      <c r="N474" s="38"/>
      <c r="O474" s="38"/>
      <c r="P474" s="38"/>
    </row>
    <row r="475" spans="1:16" ht="11.25" customHeight="1" x14ac:dyDescent="0.2">
      <c r="A475" s="80"/>
      <c r="B475" s="81"/>
      <c r="C475" s="49"/>
      <c r="D475" s="82"/>
      <c r="E475" s="38"/>
      <c r="F475" s="38"/>
      <c r="G475" s="38"/>
      <c r="H475" s="38"/>
      <c r="I475" s="38"/>
      <c r="J475" s="38"/>
      <c r="K475" s="38"/>
      <c r="L475" s="38"/>
      <c r="M475" s="38"/>
      <c r="N475" s="38"/>
      <c r="O475" s="38"/>
      <c r="P475" s="38"/>
    </row>
    <row r="476" spans="1:16" ht="11.25" customHeight="1" x14ac:dyDescent="0.2">
      <c r="A476" s="80"/>
      <c r="B476" s="81"/>
      <c r="C476" s="49"/>
      <c r="D476" s="82"/>
      <c r="E476" s="38"/>
      <c r="F476" s="38"/>
      <c r="G476" s="38"/>
      <c r="H476" s="38"/>
      <c r="I476" s="38"/>
      <c r="J476" s="38"/>
      <c r="K476" s="38"/>
      <c r="L476" s="38"/>
      <c r="M476" s="38"/>
      <c r="N476" s="38"/>
      <c r="O476" s="38"/>
      <c r="P476" s="38"/>
    </row>
    <row r="477" spans="1:16" ht="11.25" customHeight="1" x14ac:dyDescent="0.2">
      <c r="A477" s="80"/>
      <c r="B477" s="81"/>
      <c r="C477" s="49"/>
      <c r="D477" s="82"/>
      <c r="E477" s="38"/>
      <c r="F477" s="38"/>
      <c r="G477" s="38"/>
      <c r="H477" s="38"/>
      <c r="I477" s="38"/>
      <c r="J477" s="38"/>
      <c r="K477" s="38"/>
      <c r="L477" s="38"/>
      <c r="M477" s="38"/>
      <c r="N477" s="38"/>
      <c r="O477" s="38"/>
      <c r="P477" s="38"/>
    </row>
    <row r="478" spans="1:16" ht="11.25" customHeight="1" x14ac:dyDescent="0.2">
      <c r="A478" s="80"/>
      <c r="B478" s="81"/>
      <c r="C478" s="49"/>
      <c r="D478" s="82"/>
      <c r="E478" s="38"/>
      <c r="F478" s="38"/>
      <c r="G478" s="38"/>
      <c r="H478" s="38"/>
      <c r="I478" s="38"/>
      <c r="J478" s="38"/>
      <c r="K478" s="38"/>
      <c r="L478" s="38"/>
      <c r="M478" s="38"/>
      <c r="N478" s="38"/>
      <c r="O478" s="38"/>
      <c r="P478" s="38"/>
    </row>
    <row r="479" spans="1:16" ht="11.25" customHeight="1" x14ac:dyDescent="0.2">
      <c r="A479" s="80"/>
      <c r="B479" s="81"/>
      <c r="C479" s="49"/>
      <c r="D479" s="82"/>
      <c r="E479" s="38"/>
      <c r="F479" s="38"/>
      <c r="G479" s="38"/>
      <c r="H479" s="38"/>
      <c r="I479" s="38"/>
      <c r="J479" s="38"/>
      <c r="K479" s="38"/>
      <c r="L479" s="38"/>
      <c r="M479" s="38"/>
      <c r="N479" s="38"/>
      <c r="O479" s="38"/>
      <c r="P479" s="38"/>
    </row>
    <row r="480" spans="1:16" ht="11.25" customHeight="1" x14ac:dyDescent="0.2">
      <c r="A480" s="80"/>
      <c r="B480" s="81"/>
      <c r="C480" s="49"/>
      <c r="D480" s="82"/>
      <c r="E480" s="38"/>
      <c r="F480" s="38"/>
      <c r="G480" s="38"/>
      <c r="H480" s="38"/>
      <c r="I480" s="38"/>
      <c r="J480" s="38"/>
      <c r="K480" s="38"/>
      <c r="L480" s="38"/>
      <c r="M480" s="38"/>
      <c r="N480" s="38"/>
      <c r="O480" s="38"/>
      <c r="P480" s="38"/>
    </row>
    <row r="481" spans="1:16" ht="11.25" customHeight="1" x14ac:dyDescent="0.2">
      <c r="A481" s="80"/>
      <c r="B481" s="81"/>
      <c r="C481" s="49"/>
      <c r="D481" s="82"/>
      <c r="E481" s="38"/>
      <c r="F481" s="38"/>
      <c r="G481" s="38"/>
      <c r="H481" s="38"/>
      <c r="I481" s="38"/>
      <c r="J481" s="38"/>
      <c r="K481" s="38"/>
      <c r="L481" s="38"/>
      <c r="M481" s="38"/>
      <c r="N481" s="38"/>
      <c r="O481" s="38"/>
      <c r="P481" s="38"/>
    </row>
    <row r="482" spans="1:16" ht="11.25" customHeight="1" x14ac:dyDescent="0.2">
      <c r="A482" s="80"/>
      <c r="B482" s="81"/>
      <c r="C482" s="49"/>
      <c r="D482" s="82"/>
      <c r="E482" s="38"/>
      <c r="F482" s="38"/>
      <c r="G482" s="38"/>
      <c r="H482" s="38"/>
      <c r="I482" s="38"/>
      <c r="J482" s="38"/>
      <c r="K482" s="38"/>
      <c r="L482" s="38"/>
      <c r="M482" s="38"/>
      <c r="N482" s="38"/>
      <c r="O482" s="38"/>
      <c r="P482" s="38"/>
    </row>
    <row r="483" spans="1:16" ht="11.25" customHeight="1" x14ac:dyDescent="0.2">
      <c r="A483" s="80"/>
      <c r="B483" s="81"/>
      <c r="C483" s="49"/>
      <c r="D483" s="82"/>
      <c r="E483" s="38"/>
      <c r="F483" s="38"/>
      <c r="G483" s="38"/>
      <c r="H483" s="38"/>
      <c r="I483" s="38"/>
      <c r="J483" s="38"/>
      <c r="K483" s="38"/>
      <c r="L483" s="38"/>
      <c r="M483" s="38"/>
      <c r="N483" s="38"/>
      <c r="O483" s="38"/>
      <c r="P483" s="38"/>
    </row>
    <row r="484" spans="1:16" ht="11.25" customHeight="1" x14ac:dyDescent="0.2">
      <c r="A484" s="80"/>
      <c r="B484" s="81"/>
      <c r="C484" s="49"/>
      <c r="D484" s="82"/>
      <c r="E484" s="38"/>
      <c r="F484" s="38"/>
      <c r="G484" s="38"/>
      <c r="H484" s="38"/>
      <c r="I484" s="38"/>
      <c r="J484" s="38"/>
      <c r="K484" s="38"/>
      <c r="L484" s="38"/>
      <c r="M484" s="38"/>
      <c r="N484" s="38"/>
      <c r="O484" s="38"/>
      <c r="P484" s="38"/>
    </row>
    <row r="485" spans="1:16" ht="11.25" customHeight="1" x14ac:dyDescent="0.2">
      <c r="A485" s="80"/>
      <c r="B485" s="81"/>
      <c r="C485" s="49"/>
      <c r="D485" s="82"/>
      <c r="E485" s="38"/>
      <c r="F485" s="38"/>
      <c r="G485" s="38"/>
      <c r="H485" s="38"/>
      <c r="I485" s="38"/>
      <c r="J485" s="38"/>
      <c r="K485" s="38"/>
      <c r="L485" s="38"/>
      <c r="M485" s="38"/>
      <c r="N485" s="38"/>
      <c r="O485" s="38"/>
      <c r="P485" s="38"/>
    </row>
    <row r="486" spans="1:16" ht="11.25" customHeight="1" x14ac:dyDescent="0.2">
      <c r="A486" s="80"/>
      <c r="B486" s="81"/>
      <c r="C486" s="49"/>
      <c r="D486" s="82"/>
      <c r="E486" s="38"/>
      <c r="F486" s="38"/>
      <c r="G486" s="38"/>
      <c r="H486" s="38"/>
      <c r="I486" s="38"/>
      <c r="J486" s="38"/>
      <c r="K486" s="38"/>
      <c r="L486" s="38"/>
      <c r="M486" s="38"/>
      <c r="N486" s="38"/>
      <c r="O486" s="38"/>
      <c r="P486" s="38"/>
    </row>
    <row r="487" spans="1:16" ht="11.25" customHeight="1" x14ac:dyDescent="0.2">
      <c r="A487" s="80"/>
      <c r="B487" s="81"/>
      <c r="C487" s="49"/>
      <c r="D487" s="82"/>
      <c r="E487" s="38"/>
      <c r="F487" s="38"/>
      <c r="G487" s="38"/>
      <c r="H487" s="38"/>
      <c r="I487" s="38"/>
      <c r="J487" s="38"/>
      <c r="K487" s="38"/>
      <c r="L487" s="38"/>
      <c r="M487" s="38"/>
      <c r="N487" s="38"/>
      <c r="O487" s="38"/>
      <c r="P487" s="38"/>
    </row>
    <row r="488" spans="1:16" ht="11.25" customHeight="1" x14ac:dyDescent="0.2">
      <c r="A488" s="80"/>
      <c r="B488" s="81"/>
      <c r="C488" s="49"/>
      <c r="D488" s="82"/>
      <c r="E488" s="38"/>
      <c r="F488" s="38"/>
      <c r="G488" s="38"/>
      <c r="H488" s="38"/>
      <c r="I488" s="38"/>
      <c r="J488" s="38"/>
      <c r="K488" s="38"/>
      <c r="L488" s="38"/>
      <c r="M488" s="38"/>
      <c r="N488" s="38"/>
      <c r="O488" s="38"/>
      <c r="P488" s="38"/>
    </row>
    <row r="489" spans="1:16" ht="11.25" customHeight="1" x14ac:dyDescent="0.2">
      <c r="A489" s="80"/>
      <c r="B489" s="81"/>
      <c r="C489" s="49"/>
      <c r="D489" s="82"/>
      <c r="E489" s="38"/>
      <c r="F489" s="38"/>
      <c r="G489" s="38"/>
      <c r="H489" s="38"/>
      <c r="I489" s="38"/>
      <c r="J489" s="38"/>
      <c r="K489" s="38"/>
      <c r="L489" s="38"/>
      <c r="M489" s="38"/>
      <c r="N489" s="38"/>
      <c r="O489" s="38"/>
      <c r="P489" s="38"/>
    </row>
    <row r="490" spans="1:16" ht="11.25" customHeight="1" x14ac:dyDescent="0.2">
      <c r="A490" s="80"/>
      <c r="B490" s="81"/>
      <c r="C490" s="49"/>
      <c r="D490" s="82"/>
      <c r="E490" s="38"/>
      <c r="F490" s="38"/>
      <c r="G490" s="38"/>
      <c r="H490" s="38"/>
      <c r="I490" s="38"/>
      <c r="J490" s="38"/>
      <c r="K490" s="38"/>
      <c r="L490" s="38"/>
      <c r="M490" s="38"/>
      <c r="N490" s="38"/>
      <c r="O490" s="38"/>
      <c r="P490" s="38"/>
    </row>
    <row r="491" spans="1:16" ht="11.25" customHeight="1" x14ac:dyDescent="0.2">
      <c r="A491" s="80"/>
      <c r="B491" s="81"/>
      <c r="C491" s="49"/>
      <c r="D491" s="82"/>
      <c r="E491" s="38"/>
      <c r="F491" s="38"/>
      <c r="G491" s="38"/>
      <c r="H491" s="38"/>
      <c r="I491" s="38"/>
      <c r="J491" s="38"/>
      <c r="K491" s="38"/>
      <c r="L491" s="38"/>
      <c r="M491" s="38"/>
      <c r="N491" s="38"/>
      <c r="O491" s="38"/>
      <c r="P491" s="38"/>
    </row>
    <row r="492" spans="1:16" ht="11.25" customHeight="1" x14ac:dyDescent="0.2">
      <c r="A492" s="80"/>
      <c r="B492" s="81"/>
      <c r="C492" s="49"/>
      <c r="D492" s="82"/>
      <c r="E492" s="38"/>
      <c r="F492" s="38"/>
      <c r="G492" s="38"/>
      <c r="H492" s="38"/>
      <c r="I492" s="38"/>
      <c r="J492" s="38"/>
      <c r="K492" s="38"/>
      <c r="L492" s="38"/>
      <c r="M492" s="38"/>
      <c r="N492" s="38"/>
      <c r="O492" s="38"/>
      <c r="P492" s="38"/>
    </row>
    <row r="493" spans="1:16" ht="11.25" customHeight="1" x14ac:dyDescent="0.2">
      <c r="A493" s="80"/>
      <c r="B493" s="81"/>
      <c r="C493" s="49"/>
      <c r="D493" s="82"/>
      <c r="E493" s="38"/>
      <c r="F493" s="38"/>
      <c r="G493" s="38"/>
      <c r="H493" s="38"/>
      <c r="I493" s="38"/>
      <c r="J493" s="38"/>
      <c r="K493" s="38"/>
      <c r="L493" s="38"/>
      <c r="M493" s="38"/>
      <c r="N493" s="38"/>
      <c r="O493" s="38"/>
      <c r="P493" s="38"/>
    </row>
    <row r="494" spans="1:16" ht="11.25" customHeight="1" x14ac:dyDescent="0.2">
      <c r="A494" s="80"/>
      <c r="B494" s="81"/>
      <c r="C494" s="49"/>
      <c r="D494" s="82"/>
      <c r="E494" s="38"/>
      <c r="F494" s="38"/>
      <c r="G494" s="38"/>
      <c r="H494" s="38"/>
      <c r="I494" s="38"/>
      <c r="J494" s="38"/>
      <c r="K494" s="38"/>
      <c r="L494" s="38"/>
      <c r="M494" s="38"/>
      <c r="N494" s="38"/>
      <c r="O494" s="38"/>
      <c r="P494" s="38"/>
    </row>
    <row r="495" spans="1:16" ht="11.25" customHeight="1" x14ac:dyDescent="0.2">
      <c r="A495" s="80"/>
      <c r="B495" s="81"/>
      <c r="C495" s="49"/>
      <c r="D495" s="82"/>
      <c r="E495" s="38"/>
      <c r="F495" s="38"/>
      <c r="G495" s="38"/>
      <c r="H495" s="38"/>
      <c r="I495" s="38"/>
      <c r="J495" s="38"/>
      <c r="K495" s="38"/>
      <c r="L495" s="38"/>
      <c r="M495" s="38"/>
      <c r="N495" s="38"/>
      <c r="O495" s="38"/>
      <c r="P495" s="38"/>
    </row>
    <row r="496" spans="1:16" ht="11.25" customHeight="1" x14ac:dyDescent="0.2">
      <c r="A496" s="80"/>
      <c r="B496" s="81"/>
      <c r="C496" s="49"/>
      <c r="D496" s="82"/>
      <c r="E496" s="38"/>
      <c r="F496" s="38"/>
      <c r="G496" s="38"/>
      <c r="H496" s="38"/>
      <c r="I496" s="38"/>
      <c r="J496" s="38"/>
      <c r="K496" s="38"/>
      <c r="L496" s="38"/>
      <c r="M496" s="38"/>
      <c r="N496" s="38"/>
      <c r="O496" s="38"/>
      <c r="P496" s="38"/>
    </row>
    <row r="497" spans="1:16" ht="11.25" customHeight="1" x14ac:dyDescent="0.2">
      <c r="A497" s="80"/>
      <c r="B497" s="81"/>
      <c r="C497" s="49"/>
      <c r="D497" s="82"/>
      <c r="E497" s="38"/>
      <c r="F497" s="38"/>
      <c r="G497" s="38"/>
      <c r="H497" s="38"/>
      <c r="I497" s="38"/>
      <c r="J497" s="38"/>
      <c r="K497" s="38"/>
      <c r="L497" s="38"/>
      <c r="M497" s="38"/>
      <c r="N497" s="38"/>
      <c r="O497" s="38"/>
      <c r="P497" s="38"/>
    </row>
    <row r="498" spans="1:16" ht="11.25" customHeight="1" x14ac:dyDescent="0.2">
      <c r="A498" s="80"/>
      <c r="B498" s="81"/>
      <c r="C498" s="49"/>
      <c r="D498" s="82"/>
      <c r="E498" s="38"/>
      <c r="F498" s="38"/>
      <c r="G498" s="38"/>
      <c r="H498" s="38"/>
      <c r="I498" s="38"/>
      <c r="J498" s="38"/>
      <c r="K498" s="38"/>
      <c r="L498" s="38"/>
      <c r="M498" s="38"/>
      <c r="N498" s="38"/>
      <c r="O498" s="38"/>
      <c r="P498" s="38"/>
    </row>
    <row r="499" spans="1:16" ht="11.25" customHeight="1" x14ac:dyDescent="0.2">
      <c r="A499" s="80"/>
      <c r="B499" s="81"/>
      <c r="C499" s="49"/>
      <c r="D499" s="82"/>
      <c r="E499" s="38"/>
      <c r="F499" s="38"/>
      <c r="G499" s="38"/>
      <c r="H499" s="38"/>
      <c r="I499" s="38"/>
      <c r="J499" s="38"/>
      <c r="K499" s="38"/>
      <c r="L499" s="38"/>
      <c r="M499" s="38"/>
      <c r="N499" s="38"/>
      <c r="O499" s="38"/>
      <c r="P499" s="38"/>
    </row>
    <row r="500" spans="1:16" ht="11.25" customHeight="1" x14ac:dyDescent="0.2">
      <c r="A500" s="80"/>
      <c r="B500" s="81"/>
      <c r="C500" s="49"/>
      <c r="D500" s="82"/>
      <c r="E500" s="38"/>
      <c r="F500" s="38"/>
      <c r="G500" s="38"/>
      <c r="H500" s="38"/>
      <c r="I500" s="38"/>
      <c r="J500" s="38"/>
      <c r="K500" s="38"/>
      <c r="L500" s="38"/>
      <c r="M500" s="38"/>
      <c r="N500" s="38"/>
      <c r="O500" s="38"/>
      <c r="P500" s="38"/>
    </row>
    <row r="501" spans="1:16" ht="11.25" customHeight="1" x14ac:dyDescent="0.2">
      <c r="A501" s="80"/>
      <c r="B501" s="81"/>
      <c r="C501" s="49"/>
      <c r="D501" s="82"/>
      <c r="E501" s="38"/>
      <c r="F501" s="38"/>
      <c r="G501" s="38"/>
      <c r="H501" s="38"/>
      <c r="I501" s="38"/>
      <c r="J501" s="38"/>
      <c r="K501" s="38"/>
      <c r="L501" s="38"/>
      <c r="M501" s="38"/>
      <c r="N501" s="38"/>
      <c r="O501" s="38"/>
      <c r="P501" s="38"/>
    </row>
    <row r="502" spans="1:16" ht="11.25" customHeight="1" x14ac:dyDescent="0.2">
      <c r="A502" s="80"/>
      <c r="B502" s="81"/>
      <c r="C502" s="49"/>
      <c r="D502" s="82"/>
      <c r="E502" s="38"/>
      <c r="F502" s="38"/>
      <c r="G502" s="38"/>
      <c r="H502" s="38"/>
      <c r="I502" s="38"/>
      <c r="J502" s="38"/>
      <c r="K502" s="38"/>
      <c r="L502" s="38"/>
      <c r="M502" s="38"/>
      <c r="N502" s="38"/>
      <c r="O502" s="38"/>
      <c r="P502" s="38"/>
    </row>
    <row r="503" spans="1:16" ht="11.25" customHeight="1" x14ac:dyDescent="0.2">
      <c r="A503" s="80"/>
      <c r="B503" s="81"/>
      <c r="C503" s="49"/>
      <c r="D503" s="82"/>
      <c r="E503" s="38"/>
      <c r="F503" s="38"/>
      <c r="G503" s="38"/>
      <c r="H503" s="38"/>
      <c r="I503" s="38"/>
      <c r="J503" s="38"/>
      <c r="K503" s="38"/>
      <c r="L503" s="38"/>
      <c r="M503" s="38"/>
      <c r="N503" s="38"/>
      <c r="O503" s="38"/>
      <c r="P503" s="38"/>
    </row>
    <row r="504" spans="1:16" ht="11.25" customHeight="1" x14ac:dyDescent="0.2">
      <c r="A504" s="80"/>
      <c r="B504" s="81"/>
      <c r="C504" s="49"/>
      <c r="D504" s="82"/>
      <c r="E504" s="38"/>
      <c r="F504" s="38"/>
      <c r="G504" s="38"/>
      <c r="H504" s="38"/>
      <c r="I504" s="38"/>
      <c r="J504" s="38"/>
      <c r="K504" s="38"/>
      <c r="L504" s="38"/>
      <c r="M504" s="38"/>
      <c r="N504" s="38"/>
      <c r="O504" s="38"/>
      <c r="P504" s="38"/>
    </row>
    <row r="505" spans="1:16" ht="11.25" customHeight="1" x14ac:dyDescent="0.2">
      <c r="A505" s="80"/>
      <c r="B505" s="81"/>
      <c r="C505" s="49"/>
      <c r="D505" s="82"/>
      <c r="E505" s="38"/>
      <c r="F505" s="38"/>
      <c r="G505" s="38"/>
      <c r="H505" s="38"/>
      <c r="I505" s="38"/>
      <c r="J505" s="38"/>
      <c r="K505" s="38"/>
      <c r="L505" s="38"/>
      <c r="M505" s="38"/>
      <c r="N505" s="38"/>
      <c r="O505" s="38"/>
      <c r="P505" s="38"/>
    </row>
    <row r="506" spans="1:16" ht="11.25" customHeight="1" x14ac:dyDescent="0.2">
      <c r="A506" s="80"/>
      <c r="B506" s="81"/>
      <c r="C506" s="49"/>
      <c r="D506" s="82"/>
      <c r="E506" s="38"/>
      <c r="F506" s="38"/>
      <c r="G506" s="38"/>
      <c r="H506" s="38"/>
      <c r="I506" s="38"/>
      <c r="J506" s="38"/>
      <c r="K506" s="38"/>
      <c r="L506" s="38"/>
      <c r="M506" s="38"/>
      <c r="N506" s="38"/>
      <c r="O506" s="38"/>
      <c r="P506" s="38"/>
    </row>
    <row r="507" spans="1:16" ht="11.25" customHeight="1" x14ac:dyDescent="0.2">
      <c r="A507" s="80"/>
      <c r="B507" s="81"/>
      <c r="C507" s="49"/>
      <c r="D507" s="82"/>
      <c r="E507" s="38"/>
      <c r="F507" s="38"/>
      <c r="G507" s="38"/>
      <c r="H507" s="38"/>
      <c r="I507" s="38"/>
      <c r="J507" s="38"/>
      <c r="K507" s="38"/>
      <c r="L507" s="38"/>
      <c r="M507" s="38"/>
      <c r="N507" s="38"/>
      <c r="O507" s="38"/>
      <c r="P507" s="38"/>
    </row>
    <row r="508" spans="1:16" ht="11.25" customHeight="1" x14ac:dyDescent="0.2">
      <c r="A508" s="80"/>
      <c r="B508" s="81"/>
      <c r="C508" s="49"/>
      <c r="D508" s="82"/>
      <c r="E508" s="38"/>
      <c r="F508" s="38"/>
      <c r="G508" s="38"/>
      <c r="H508" s="38"/>
      <c r="I508" s="38"/>
      <c r="J508" s="38"/>
      <c r="K508" s="38"/>
      <c r="L508" s="38"/>
      <c r="M508" s="38"/>
      <c r="N508" s="38"/>
      <c r="O508" s="38"/>
      <c r="P508" s="38"/>
    </row>
    <row r="509" spans="1:16" ht="11.25" customHeight="1" x14ac:dyDescent="0.2">
      <c r="A509" s="80"/>
      <c r="B509" s="81"/>
      <c r="C509" s="49"/>
      <c r="D509" s="82"/>
      <c r="E509" s="38"/>
      <c r="F509" s="38"/>
      <c r="G509" s="38"/>
      <c r="H509" s="38"/>
      <c r="I509" s="38"/>
      <c r="J509" s="38"/>
      <c r="K509" s="38"/>
      <c r="L509" s="38"/>
      <c r="M509" s="38"/>
      <c r="N509" s="38"/>
      <c r="O509" s="38"/>
      <c r="P509" s="38"/>
    </row>
    <row r="510" spans="1:16" ht="11.25" customHeight="1" x14ac:dyDescent="0.2">
      <c r="A510" s="80"/>
      <c r="B510" s="81"/>
      <c r="C510" s="49"/>
      <c r="D510" s="82"/>
      <c r="E510" s="38"/>
      <c r="F510" s="38"/>
      <c r="G510" s="38"/>
      <c r="H510" s="38"/>
      <c r="I510" s="38"/>
      <c r="J510" s="38"/>
      <c r="K510" s="38"/>
      <c r="L510" s="38"/>
      <c r="M510" s="38"/>
      <c r="N510" s="38"/>
      <c r="O510" s="38"/>
      <c r="P510" s="38"/>
    </row>
    <row r="511" spans="1:16" ht="11.25" customHeight="1" x14ac:dyDescent="0.2">
      <c r="A511" s="80"/>
      <c r="B511" s="81"/>
      <c r="C511" s="49"/>
      <c r="D511" s="82"/>
      <c r="E511" s="38"/>
      <c r="F511" s="38"/>
      <c r="G511" s="38"/>
      <c r="H511" s="38"/>
      <c r="I511" s="38"/>
      <c r="J511" s="38"/>
      <c r="K511" s="38"/>
      <c r="L511" s="38"/>
      <c r="M511" s="38"/>
      <c r="N511" s="38"/>
      <c r="O511" s="38"/>
      <c r="P511" s="38"/>
    </row>
    <row r="512" spans="1:16" ht="11.25" customHeight="1" x14ac:dyDescent="0.2">
      <c r="A512" s="80"/>
      <c r="B512" s="81"/>
      <c r="C512" s="49"/>
      <c r="D512" s="82"/>
      <c r="E512" s="38"/>
      <c r="F512" s="38"/>
      <c r="G512" s="38"/>
      <c r="H512" s="38"/>
      <c r="I512" s="38"/>
      <c r="J512" s="38"/>
      <c r="K512" s="38"/>
      <c r="L512" s="38"/>
      <c r="M512" s="38"/>
      <c r="N512" s="38"/>
      <c r="O512" s="38"/>
      <c r="P512" s="38"/>
    </row>
    <row r="513" spans="1:16" ht="11.25" customHeight="1" x14ac:dyDescent="0.2">
      <c r="A513" s="80"/>
      <c r="B513" s="81"/>
      <c r="C513" s="49"/>
      <c r="D513" s="82"/>
      <c r="E513" s="38"/>
      <c r="F513" s="38"/>
      <c r="G513" s="38"/>
      <c r="H513" s="38"/>
      <c r="I513" s="38"/>
      <c r="J513" s="38"/>
      <c r="K513" s="38"/>
      <c r="L513" s="38"/>
      <c r="M513" s="38"/>
      <c r="N513" s="38"/>
      <c r="O513" s="38"/>
      <c r="P513" s="38"/>
    </row>
    <row r="514" spans="1:16" ht="11.25" customHeight="1" x14ac:dyDescent="0.2">
      <c r="A514" s="80"/>
      <c r="B514" s="81"/>
      <c r="C514" s="49"/>
      <c r="D514" s="82"/>
      <c r="E514" s="38"/>
      <c r="F514" s="38"/>
      <c r="G514" s="38"/>
      <c r="H514" s="38"/>
      <c r="I514" s="38"/>
      <c r="J514" s="38"/>
      <c r="K514" s="38"/>
      <c r="L514" s="38"/>
      <c r="M514" s="38"/>
      <c r="N514" s="38"/>
      <c r="O514" s="38"/>
      <c r="P514" s="38"/>
    </row>
    <row r="515" spans="1:16" ht="11.25" customHeight="1" x14ac:dyDescent="0.2">
      <c r="A515" s="80"/>
      <c r="B515" s="81"/>
      <c r="C515" s="49"/>
      <c r="D515" s="82"/>
      <c r="E515" s="38"/>
      <c r="F515" s="38"/>
      <c r="G515" s="38"/>
      <c r="H515" s="38"/>
      <c r="I515" s="38"/>
      <c r="J515" s="38"/>
      <c r="K515" s="38"/>
      <c r="L515" s="38"/>
      <c r="M515" s="38"/>
      <c r="N515" s="38"/>
      <c r="O515" s="38"/>
      <c r="P515" s="38"/>
    </row>
    <row r="516" spans="1:16" ht="11.25" customHeight="1" x14ac:dyDescent="0.2">
      <c r="A516" s="80"/>
      <c r="B516" s="81"/>
      <c r="C516" s="49"/>
      <c r="D516" s="82"/>
      <c r="E516" s="38"/>
      <c r="F516" s="38"/>
      <c r="G516" s="38"/>
      <c r="H516" s="38"/>
      <c r="I516" s="38"/>
      <c r="J516" s="38"/>
      <c r="K516" s="38"/>
      <c r="L516" s="38"/>
      <c r="M516" s="38"/>
      <c r="N516" s="38"/>
      <c r="O516" s="38"/>
      <c r="P516" s="38"/>
    </row>
    <row r="517" spans="1:16" ht="11.25" customHeight="1" x14ac:dyDescent="0.2">
      <c r="A517" s="80"/>
      <c r="B517" s="81"/>
      <c r="C517" s="49"/>
      <c r="D517" s="82"/>
      <c r="E517" s="38"/>
      <c r="F517" s="38"/>
      <c r="G517" s="38"/>
      <c r="H517" s="38"/>
      <c r="I517" s="38"/>
      <c r="J517" s="38"/>
      <c r="K517" s="38"/>
      <c r="L517" s="38"/>
      <c r="M517" s="38"/>
      <c r="N517" s="38"/>
      <c r="O517" s="38"/>
      <c r="P517" s="38"/>
    </row>
    <row r="518" spans="1:16" ht="11.25" customHeight="1" x14ac:dyDescent="0.2">
      <c r="A518" s="80"/>
      <c r="B518" s="81"/>
      <c r="C518" s="49"/>
      <c r="D518" s="82"/>
      <c r="E518" s="38"/>
      <c r="F518" s="38"/>
      <c r="G518" s="38"/>
      <c r="H518" s="38"/>
      <c r="I518" s="38"/>
      <c r="J518" s="38"/>
      <c r="K518" s="38"/>
      <c r="L518" s="38"/>
      <c r="M518" s="38"/>
      <c r="N518" s="38"/>
      <c r="O518" s="38"/>
      <c r="P518" s="38"/>
    </row>
    <row r="519" spans="1:16" ht="11.25" customHeight="1" x14ac:dyDescent="0.2">
      <c r="A519" s="80"/>
      <c r="B519" s="81"/>
      <c r="C519" s="49"/>
      <c r="D519" s="82"/>
      <c r="E519" s="38"/>
      <c r="F519" s="38"/>
      <c r="G519" s="38"/>
      <c r="H519" s="38"/>
      <c r="I519" s="38"/>
      <c r="J519" s="38"/>
      <c r="K519" s="38"/>
      <c r="L519" s="38"/>
      <c r="M519" s="38"/>
      <c r="N519" s="38"/>
      <c r="O519" s="38"/>
      <c r="P519" s="38"/>
    </row>
    <row r="520" spans="1:16" ht="11.25" customHeight="1" x14ac:dyDescent="0.2">
      <c r="A520" s="80"/>
      <c r="B520" s="81"/>
      <c r="C520" s="49"/>
      <c r="D520" s="82"/>
      <c r="E520" s="38"/>
      <c r="F520" s="38"/>
      <c r="G520" s="38"/>
      <c r="H520" s="38"/>
      <c r="I520" s="38"/>
      <c r="J520" s="38"/>
      <c r="K520" s="38"/>
      <c r="L520" s="38"/>
      <c r="M520" s="38"/>
      <c r="N520" s="38"/>
      <c r="O520" s="38"/>
      <c r="P520" s="38"/>
    </row>
    <row r="521" spans="1:16" ht="11.25" customHeight="1" x14ac:dyDescent="0.2">
      <c r="A521" s="80"/>
      <c r="B521" s="81"/>
      <c r="C521" s="49"/>
      <c r="D521" s="82"/>
      <c r="E521" s="38"/>
      <c r="F521" s="38"/>
      <c r="G521" s="38"/>
      <c r="H521" s="38"/>
      <c r="I521" s="38"/>
      <c r="J521" s="38"/>
      <c r="K521" s="38"/>
      <c r="L521" s="38"/>
      <c r="M521" s="38"/>
      <c r="N521" s="38"/>
      <c r="O521" s="38"/>
      <c r="P521" s="38"/>
    </row>
    <row r="522" spans="1:16" ht="11.25" customHeight="1" x14ac:dyDescent="0.2">
      <c r="A522" s="80"/>
      <c r="B522" s="81"/>
      <c r="C522" s="49"/>
      <c r="D522" s="82"/>
      <c r="E522" s="38"/>
      <c r="F522" s="38"/>
      <c r="G522" s="38"/>
      <c r="H522" s="38"/>
      <c r="I522" s="38"/>
      <c r="J522" s="38"/>
      <c r="K522" s="38"/>
      <c r="L522" s="38"/>
      <c r="M522" s="38"/>
      <c r="N522" s="38"/>
      <c r="O522" s="38"/>
      <c r="P522" s="38"/>
    </row>
    <row r="523" spans="1:16" ht="11.25" customHeight="1" x14ac:dyDescent="0.2">
      <c r="A523" s="80"/>
      <c r="B523" s="81"/>
      <c r="C523" s="49"/>
      <c r="D523" s="82"/>
      <c r="E523" s="38"/>
      <c r="F523" s="38"/>
      <c r="G523" s="38"/>
      <c r="H523" s="38"/>
      <c r="I523" s="38"/>
      <c r="J523" s="38"/>
      <c r="K523" s="38"/>
      <c r="L523" s="38"/>
      <c r="M523" s="38"/>
      <c r="N523" s="38"/>
      <c r="O523" s="38"/>
      <c r="P523" s="38"/>
    </row>
    <row r="524" spans="1:16" ht="11.25" customHeight="1" x14ac:dyDescent="0.2">
      <c r="A524" s="80"/>
      <c r="B524" s="81"/>
      <c r="C524" s="49"/>
      <c r="D524" s="82"/>
      <c r="E524" s="38"/>
      <c r="F524" s="38"/>
      <c r="G524" s="38"/>
      <c r="H524" s="38"/>
      <c r="I524" s="38"/>
      <c r="J524" s="38"/>
      <c r="K524" s="38"/>
      <c r="L524" s="38"/>
      <c r="M524" s="38"/>
      <c r="N524" s="38"/>
      <c r="O524" s="38"/>
      <c r="P524" s="38"/>
    </row>
    <row r="525" spans="1:16" ht="11.25" customHeight="1" x14ac:dyDescent="0.2">
      <c r="A525" s="80"/>
      <c r="B525" s="81"/>
      <c r="C525" s="49"/>
      <c r="D525" s="82"/>
      <c r="E525" s="38"/>
      <c r="F525" s="38"/>
      <c r="G525" s="38"/>
      <c r="H525" s="38"/>
      <c r="I525" s="38"/>
      <c r="J525" s="38"/>
      <c r="K525" s="38"/>
      <c r="L525" s="38"/>
      <c r="M525" s="38"/>
      <c r="N525" s="38"/>
      <c r="O525" s="38"/>
      <c r="P525" s="38"/>
    </row>
    <row r="526" spans="1:16" ht="11.25" customHeight="1" x14ac:dyDescent="0.2">
      <c r="A526" s="80"/>
      <c r="B526" s="81"/>
      <c r="C526" s="49"/>
      <c r="D526" s="82"/>
      <c r="E526" s="38"/>
      <c r="F526" s="38"/>
      <c r="G526" s="38"/>
      <c r="H526" s="38"/>
      <c r="I526" s="38"/>
      <c r="J526" s="38"/>
      <c r="K526" s="38"/>
      <c r="L526" s="38"/>
      <c r="M526" s="38"/>
      <c r="N526" s="38"/>
      <c r="O526" s="38"/>
      <c r="P526" s="38"/>
    </row>
    <row r="527" spans="1:16" ht="11.25" customHeight="1" x14ac:dyDescent="0.2">
      <c r="A527" s="80"/>
      <c r="B527" s="81"/>
      <c r="C527" s="49"/>
      <c r="D527" s="82"/>
      <c r="E527" s="38"/>
      <c r="F527" s="38"/>
      <c r="G527" s="38"/>
      <c r="H527" s="38"/>
      <c r="I527" s="38"/>
      <c r="J527" s="38"/>
      <c r="K527" s="38"/>
      <c r="L527" s="38"/>
      <c r="M527" s="38"/>
      <c r="N527" s="38"/>
      <c r="O527" s="38"/>
      <c r="P527" s="38"/>
    </row>
    <row r="528" spans="1:16" ht="11.25" customHeight="1" x14ac:dyDescent="0.2">
      <c r="A528" s="80"/>
      <c r="B528" s="81"/>
      <c r="C528" s="49"/>
      <c r="D528" s="82"/>
      <c r="E528" s="38"/>
      <c r="F528" s="38"/>
      <c r="G528" s="38"/>
      <c r="H528" s="38"/>
      <c r="I528" s="38"/>
      <c r="J528" s="38"/>
      <c r="K528" s="38"/>
      <c r="L528" s="38"/>
      <c r="M528" s="38"/>
      <c r="N528" s="38"/>
      <c r="O528" s="38"/>
      <c r="P528" s="38"/>
    </row>
    <row r="529" spans="1:16" ht="11.25" customHeight="1" x14ac:dyDescent="0.2">
      <c r="A529" s="80"/>
      <c r="B529" s="81"/>
      <c r="C529" s="49"/>
      <c r="D529" s="82"/>
      <c r="E529" s="38"/>
      <c r="F529" s="38"/>
      <c r="G529" s="38"/>
      <c r="H529" s="38"/>
      <c r="I529" s="38"/>
      <c r="J529" s="38"/>
      <c r="K529" s="38"/>
      <c r="L529" s="38"/>
      <c r="M529" s="38"/>
      <c r="N529" s="38"/>
      <c r="O529" s="38"/>
      <c r="P529" s="38"/>
    </row>
    <row r="530" spans="1:16" ht="11.25" customHeight="1" x14ac:dyDescent="0.2">
      <c r="A530" s="80"/>
      <c r="B530" s="81"/>
      <c r="C530" s="49"/>
      <c r="D530" s="82"/>
      <c r="E530" s="38"/>
      <c r="F530" s="38"/>
      <c r="G530" s="38"/>
      <c r="H530" s="38"/>
      <c r="I530" s="38"/>
      <c r="J530" s="38"/>
      <c r="K530" s="38"/>
      <c r="L530" s="38"/>
      <c r="M530" s="38"/>
      <c r="N530" s="38"/>
      <c r="O530" s="38"/>
      <c r="P530" s="38"/>
    </row>
    <row r="531" spans="1:16" ht="11.25" customHeight="1" x14ac:dyDescent="0.2">
      <c r="A531" s="80"/>
      <c r="B531" s="81"/>
      <c r="C531" s="49"/>
      <c r="D531" s="82"/>
      <c r="E531" s="38"/>
      <c r="F531" s="38"/>
      <c r="G531" s="38"/>
      <c r="H531" s="38"/>
      <c r="I531" s="38"/>
      <c r="J531" s="38"/>
      <c r="K531" s="38"/>
      <c r="L531" s="38"/>
      <c r="M531" s="38"/>
      <c r="N531" s="38"/>
      <c r="O531" s="38"/>
      <c r="P531" s="38"/>
    </row>
    <row r="532" spans="1:16" ht="11.25" customHeight="1" x14ac:dyDescent="0.2">
      <c r="A532" s="80"/>
      <c r="B532" s="81"/>
      <c r="C532" s="49"/>
      <c r="D532" s="82"/>
      <c r="E532" s="38"/>
      <c r="F532" s="38"/>
      <c r="G532" s="38"/>
      <c r="H532" s="38"/>
      <c r="I532" s="38"/>
      <c r="J532" s="38"/>
      <c r="K532" s="38"/>
      <c r="L532" s="38"/>
      <c r="M532" s="38"/>
      <c r="N532" s="38"/>
      <c r="O532" s="38"/>
      <c r="P532" s="38"/>
    </row>
    <row r="533" spans="1:16" ht="11.25" customHeight="1" x14ac:dyDescent="0.2">
      <c r="A533" s="80"/>
      <c r="B533" s="81"/>
      <c r="C533" s="49"/>
      <c r="D533" s="82"/>
      <c r="E533" s="38"/>
      <c r="F533" s="38"/>
      <c r="G533" s="38"/>
      <c r="H533" s="38"/>
      <c r="I533" s="38"/>
      <c r="J533" s="38"/>
      <c r="K533" s="38"/>
      <c r="L533" s="38"/>
      <c r="M533" s="38"/>
      <c r="N533" s="38"/>
      <c r="O533" s="38"/>
      <c r="P533" s="38"/>
    </row>
    <row r="534" spans="1:16" ht="11.25" customHeight="1" x14ac:dyDescent="0.2">
      <c r="A534" s="80"/>
      <c r="B534" s="81"/>
      <c r="C534" s="49"/>
      <c r="D534" s="82"/>
      <c r="E534" s="38"/>
      <c r="F534" s="38"/>
      <c r="G534" s="38"/>
      <c r="H534" s="38"/>
      <c r="I534" s="38"/>
      <c r="J534" s="38"/>
      <c r="K534" s="38"/>
      <c r="L534" s="38"/>
      <c r="M534" s="38"/>
      <c r="N534" s="38"/>
      <c r="O534" s="38"/>
      <c r="P534" s="38"/>
    </row>
    <row r="535" spans="1:16" ht="11.25" customHeight="1" x14ac:dyDescent="0.2">
      <c r="A535" s="80"/>
      <c r="B535" s="81"/>
      <c r="C535" s="49"/>
      <c r="D535" s="82"/>
      <c r="E535" s="38"/>
      <c r="F535" s="38"/>
      <c r="G535" s="38"/>
      <c r="H535" s="38"/>
      <c r="I535" s="38"/>
      <c r="J535" s="38"/>
      <c r="K535" s="38"/>
      <c r="L535" s="38"/>
      <c r="M535" s="38"/>
      <c r="N535" s="38"/>
      <c r="O535" s="38"/>
      <c r="P535" s="38"/>
    </row>
    <row r="536" spans="1:16" ht="11.25" customHeight="1" x14ac:dyDescent="0.2">
      <c r="A536" s="80"/>
      <c r="B536" s="81"/>
      <c r="C536" s="49"/>
      <c r="D536" s="82"/>
      <c r="E536" s="38"/>
      <c r="F536" s="38"/>
      <c r="G536" s="38"/>
      <c r="H536" s="38"/>
      <c r="I536" s="38"/>
      <c r="J536" s="38"/>
      <c r="K536" s="38"/>
      <c r="L536" s="38"/>
      <c r="M536" s="38"/>
      <c r="N536" s="38"/>
      <c r="O536" s="38"/>
      <c r="P536" s="38"/>
    </row>
    <row r="537" spans="1:16" ht="11.25" customHeight="1" x14ac:dyDescent="0.2">
      <c r="A537" s="80"/>
      <c r="B537" s="81"/>
      <c r="C537" s="49"/>
      <c r="D537" s="82"/>
      <c r="E537" s="38"/>
      <c r="F537" s="38"/>
      <c r="G537" s="38"/>
      <c r="H537" s="38"/>
      <c r="I537" s="38"/>
      <c r="J537" s="38"/>
      <c r="K537" s="38"/>
      <c r="L537" s="38"/>
      <c r="M537" s="38"/>
      <c r="N537" s="38"/>
      <c r="O537" s="38"/>
      <c r="P537" s="38"/>
    </row>
    <row r="538" spans="1:16" ht="11.25" customHeight="1" x14ac:dyDescent="0.2">
      <c r="A538" s="80"/>
      <c r="B538" s="81"/>
      <c r="C538" s="49"/>
      <c r="D538" s="82"/>
      <c r="E538" s="38"/>
      <c r="F538" s="38"/>
      <c r="G538" s="38"/>
      <c r="H538" s="38"/>
      <c r="I538" s="38"/>
      <c r="J538" s="38"/>
      <c r="K538" s="38"/>
      <c r="L538" s="38"/>
      <c r="M538" s="38"/>
      <c r="N538" s="38"/>
      <c r="O538" s="38"/>
      <c r="P538" s="38"/>
    </row>
    <row r="539" spans="1:16" ht="11.25" customHeight="1" x14ac:dyDescent="0.2">
      <c r="A539" s="80"/>
      <c r="B539" s="81"/>
      <c r="C539" s="49"/>
      <c r="D539" s="82"/>
      <c r="E539" s="38"/>
      <c r="F539" s="38"/>
      <c r="G539" s="38"/>
      <c r="H539" s="38"/>
      <c r="I539" s="38"/>
      <c r="J539" s="38"/>
      <c r="K539" s="38"/>
      <c r="L539" s="38"/>
      <c r="M539" s="38"/>
      <c r="N539" s="38"/>
      <c r="O539" s="38"/>
      <c r="P539" s="38"/>
    </row>
    <row r="540" spans="1:16" ht="11.25" customHeight="1" x14ac:dyDescent="0.2">
      <c r="A540" s="80"/>
      <c r="B540" s="81"/>
      <c r="C540" s="49"/>
      <c r="D540" s="82"/>
      <c r="E540" s="38"/>
      <c r="F540" s="38"/>
      <c r="G540" s="38"/>
      <c r="H540" s="38"/>
      <c r="I540" s="38"/>
      <c r="J540" s="38"/>
      <c r="K540" s="38"/>
      <c r="L540" s="38"/>
      <c r="M540" s="38"/>
      <c r="N540" s="38"/>
      <c r="O540" s="38"/>
      <c r="P540" s="38"/>
    </row>
    <row r="541" spans="1:16" ht="11.25" customHeight="1" x14ac:dyDescent="0.2">
      <c r="A541" s="80"/>
      <c r="B541" s="81"/>
      <c r="C541" s="49"/>
      <c r="D541" s="82"/>
      <c r="E541" s="38"/>
      <c r="F541" s="38"/>
      <c r="G541" s="38"/>
      <c r="H541" s="38"/>
      <c r="I541" s="38"/>
      <c r="J541" s="38"/>
      <c r="K541" s="38"/>
      <c r="L541" s="38"/>
      <c r="M541" s="38"/>
      <c r="N541" s="38"/>
      <c r="O541" s="38"/>
      <c r="P541" s="38"/>
    </row>
    <row r="542" spans="1:16" ht="11.25" customHeight="1" x14ac:dyDescent="0.2">
      <c r="A542" s="80"/>
      <c r="B542" s="81"/>
      <c r="C542" s="49"/>
      <c r="D542" s="82"/>
      <c r="E542" s="38"/>
      <c r="F542" s="38"/>
      <c r="G542" s="38"/>
      <c r="H542" s="38"/>
      <c r="I542" s="38"/>
      <c r="J542" s="38"/>
      <c r="K542" s="38"/>
      <c r="L542" s="38"/>
      <c r="M542" s="38"/>
      <c r="N542" s="38"/>
      <c r="O542" s="38"/>
      <c r="P542" s="38"/>
    </row>
    <row r="543" spans="1:16" ht="11.25" customHeight="1" x14ac:dyDescent="0.2">
      <c r="A543" s="80"/>
      <c r="B543" s="81"/>
      <c r="C543" s="49"/>
      <c r="D543" s="82"/>
      <c r="E543" s="38"/>
      <c r="F543" s="38"/>
      <c r="G543" s="38"/>
      <c r="H543" s="38"/>
      <c r="I543" s="38"/>
      <c r="J543" s="38"/>
      <c r="K543" s="38"/>
      <c r="L543" s="38"/>
      <c r="M543" s="38"/>
      <c r="N543" s="38"/>
      <c r="O543" s="38"/>
      <c r="P543" s="38"/>
    </row>
    <row r="544" spans="1:16" ht="11.25" customHeight="1" x14ac:dyDescent="0.2">
      <c r="A544" s="80"/>
      <c r="B544" s="81"/>
      <c r="C544" s="49"/>
      <c r="D544" s="82"/>
      <c r="E544" s="38"/>
      <c r="F544" s="38"/>
      <c r="G544" s="38"/>
      <c r="H544" s="38"/>
      <c r="I544" s="38"/>
      <c r="J544" s="38"/>
      <c r="K544" s="38"/>
      <c r="L544" s="38"/>
      <c r="M544" s="38"/>
      <c r="N544" s="38"/>
      <c r="O544" s="38"/>
      <c r="P544" s="38"/>
    </row>
    <row r="545" spans="1:16" ht="11.25" customHeight="1" x14ac:dyDescent="0.2">
      <c r="A545" s="80"/>
      <c r="B545" s="81"/>
      <c r="C545" s="49"/>
      <c r="D545" s="82"/>
      <c r="E545" s="38"/>
      <c r="F545" s="38"/>
      <c r="G545" s="38"/>
      <c r="H545" s="38"/>
      <c r="I545" s="38"/>
      <c r="J545" s="38"/>
      <c r="K545" s="38"/>
      <c r="L545" s="38"/>
      <c r="M545" s="38"/>
      <c r="N545" s="38"/>
      <c r="O545" s="38"/>
      <c r="P545" s="38"/>
    </row>
    <row r="546" spans="1:16" ht="11.25" customHeight="1" x14ac:dyDescent="0.2">
      <c r="A546" s="80"/>
      <c r="B546" s="81"/>
      <c r="C546" s="49"/>
      <c r="D546" s="82"/>
      <c r="E546" s="38"/>
      <c r="F546" s="38"/>
      <c r="G546" s="38"/>
      <c r="H546" s="38"/>
      <c r="I546" s="38"/>
      <c r="J546" s="38"/>
      <c r="K546" s="38"/>
      <c r="L546" s="38"/>
      <c r="M546" s="38"/>
      <c r="N546" s="38"/>
      <c r="O546" s="38"/>
      <c r="P546" s="38"/>
    </row>
    <row r="547" spans="1:16" ht="11.25" customHeight="1" x14ac:dyDescent="0.2">
      <c r="A547" s="80"/>
      <c r="B547" s="81"/>
      <c r="C547" s="49"/>
      <c r="D547" s="82"/>
      <c r="E547" s="38"/>
      <c r="F547" s="38"/>
      <c r="G547" s="38"/>
      <c r="H547" s="38"/>
      <c r="I547" s="38"/>
      <c r="J547" s="38"/>
      <c r="K547" s="38"/>
      <c r="L547" s="38"/>
      <c r="M547" s="38"/>
      <c r="N547" s="38"/>
      <c r="O547" s="38"/>
      <c r="P547" s="38"/>
    </row>
    <row r="548" spans="1:16" ht="11.25" customHeight="1" x14ac:dyDescent="0.2">
      <c r="A548" s="80"/>
      <c r="B548" s="81"/>
      <c r="C548" s="49"/>
      <c r="D548" s="82"/>
      <c r="E548" s="38"/>
      <c r="F548" s="38"/>
      <c r="G548" s="38"/>
      <c r="H548" s="38"/>
      <c r="I548" s="38"/>
      <c r="J548" s="38"/>
      <c r="K548" s="38"/>
      <c r="L548" s="38"/>
      <c r="M548" s="38"/>
      <c r="N548" s="38"/>
      <c r="O548" s="38"/>
      <c r="P548" s="38"/>
    </row>
    <row r="549" spans="1:16" ht="11.25" customHeight="1" x14ac:dyDescent="0.2">
      <c r="A549" s="80"/>
      <c r="B549" s="81"/>
      <c r="C549" s="49"/>
      <c r="D549" s="82"/>
      <c r="E549" s="38"/>
      <c r="F549" s="38"/>
      <c r="G549" s="38"/>
      <c r="H549" s="38"/>
      <c r="I549" s="38"/>
      <c r="J549" s="38"/>
      <c r="K549" s="38"/>
      <c r="L549" s="38"/>
      <c r="M549" s="38"/>
      <c r="N549" s="38"/>
      <c r="O549" s="38"/>
      <c r="P549" s="38"/>
    </row>
    <row r="550" spans="1:16" ht="11.25" customHeight="1" x14ac:dyDescent="0.2">
      <c r="A550" s="80"/>
      <c r="B550" s="81"/>
      <c r="C550" s="49"/>
      <c r="D550" s="82"/>
      <c r="E550" s="38"/>
      <c r="F550" s="38"/>
      <c r="G550" s="38"/>
      <c r="H550" s="38"/>
      <c r="I550" s="38"/>
      <c r="J550" s="38"/>
      <c r="K550" s="38"/>
      <c r="L550" s="38"/>
      <c r="M550" s="38"/>
      <c r="N550" s="38"/>
      <c r="O550" s="38"/>
      <c r="P550" s="38"/>
    </row>
    <row r="551" spans="1:16" ht="11.25" customHeight="1" x14ac:dyDescent="0.2">
      <c r="A551" s="80"/>
      <c r="B551" s="81"/>
      <c r="C551" s="49"/>
      <c r="D551" s="82"/>
      <c r="E551" s="38"/>
      <c r="F551" s="38"/>
      <c r="G551" s="38"/>
      <c r="H551" s="38"/>
      <c r="I551" s="38"/>
      <c r="J551" s="38"/>
      <c r="K551" s="38"/>
      <c r="L551" s="38"/>
      <c r="M551" s="38"/>
      <c r="N551" s="38"/>
      <c r="O551" s="38"/>
      <c r="P551" s="38"/>
    </row>
    <row r="552" spans="1:16" ht="11.25" customHeight="1" x14ac:dyDescent="0.2">
      <c r="A552" s="80"/>
      <c r="B552" s="81"/>
      <c r="C552" s="49"/>
      <c r="D552" s="82"/>
      <c r="E552" s="38"/>
      <c r="F552" s="38"/>
      <c r="G552" s="38"/>
      <c r="H552" s="38"/>
      <c r="I552" s="38"/>
      <c r="J552" s="38"/>
      <c r="K552" s="38"/>
      <c r="L552" s="38"/>
      <c r="M552" s="38"/>
      <c r="N552" s="38"/>
      <c r="O552" s="38"/>
      <c r="P552" s="38"/>
    </row>
    <row r="553" spans="1:16" ht="11.25" customHeight="1" x14ac:dyDescent="0.2">
      <c r="A553" s="80"/>
      <c r="B553" s="81"/>
      <c r="C553" s="49"/>
      <c r="D553" s="82"/>
      <c r="E553" s="38"/>
      <c r="F553" s="38"/>
      <c r="G553" s="38"/>
      <c r="H553" s="38"/>
      <c r="I553" s="38"/>
      <c r="J553" s="38"/>
      <c r="K553" s="38"/>
      <c r="L553" s="38"/>
      <c r="M553" s="38"/>
      <c r="N553" s="38"/>
      <c r="O553" s="38"/>
      <c r="P553" s="38"/>
    </row>
    <row r="554" spans="1:16" ht="11.25" customHeight="1" x14ac:dyDescent="0.2">
      <c r="A554" s="80"/>
      <c r="B554" s="81"/>
      <c r="C554" s="49"/>
      <c r="D554" s="82"/>
      <c r="E554" s="38"/>
      <c r="F554" s="38"/>
      <c r="G554" s="38"/>
      <c r="H554" s="38"/>
      <c r="I554" s="38"/>
      <c r="J554" s="38"/>
      <c r="K554" s="38"/>
      <c r="L554" s="38"/>
      <c r="M554" s="38"/>
      <c r="N554" s="38"/>
      <c r="O554" s="38"/>
      <c r="P554" s="38"/>
    </row>
    <row r="555" spans="1:16" ht="11.25" customHeight="1" x14ac:dyDescent="0.2">
      <c r="A555" s="80"/>
      <c r="B555" s="81"/>
      <c r="C555" s="49"/>
      <c r="D555" s="82"/>
      <c r="E555" s="38"/>
      <c r="F555" s="38"/>
      <c r="G555" s="38"/>
      <c r="H555" s="38"/>
      <c r="I555" s="38"/>
      <c r="J555" s="38"/>
      <c r="K555" s="38"/>
      <c r="L555" s="38"/>
      <c r="M555" s="38"/>
      <c r="N555" s="38"/>
      <c r="O555" s="38"/>
      <c r="P555" s="38"/>
    </row>
    <row r="556" spans="1:16" ht="11.25" customHeight="1" x14ac:dyDescent="0.2">
      <c r="A556" s="80"/>
      <c r="B556" s="81"/>
      <c r="C556" s="49"/>
      <c r="D556" s="82"/>
      <c r="E556" s="38"/>
      <c r="F556" s="38"/>
      <c r="G556" s="38"/>
      <c r="H556" s="38"/>
      <c r="I556" s="38"/>
      <c r="J556" s="38"/>
      <c r="K556" s="38"/>
      <c r="L556" s="38"/>
      <c r="M556" s="38"/>
      <c r="N556" s="38"/>
      <c r="O556" s="38"/>
      <c r="P556" s="38"/>
    </row>
    <row r="557" spans="1:16" ht="11.25" customHeight="1" x14ac:dyDescent="0.2">
      <c r="A557" s="80"/>
      <c r="B557" s="81"/>
      <c r="C557" s="49"/>
      <c r="D557" s="82"/>
      <c r="E557" s="38"/>
      <c r="F557" s="38"/>
      <c r="G557" s="38"/>
      <c r="H557" s="38"/>
      <c r="I557" s="38"/>
      <c r="J557" s="38"/>
      <c r="K557" s="38"/>
      <c r="L557" s="38"/>
      <c r="M557" s="38"/>
      <c r="N557" s="38"/>
      <c r="O557" s="38"/>
      <c r="P557" s="38"/>
    </row>
    <row r="558" spans="1:16" ht="11.25" customHeight="1" x14ac:dyDescent="0.2">
      <c r="A558" s="80"/>
      <c r="B558" s="81"/>
      <c r="C558" s="49"/>
      <c r="D558" s="82"/>
      <c r="E558" s="38"/>
      <c r="F558" s="38"/>
      <c r="G558" s="38"/>
      <c r="H558" s="38"/>
      <c r="I558" s="38"/>
      <c r="J558" s="38"/>
      <c r="K558" s="38"/>
      <c r="L558" s="38"/>
      <c r="M558" s="38"/>
      <c r="N558" s="38"/>
      <c r="O558" s="38"/>
      <c r="P558" s="38"/>
    </row>
    <row r="559" spans="1:16" ht="11.25" customHeight="1" x14ac:dyDescent="0.2">
      <c r="A559" s="80"/>
      <c r="B559" s="81"/>
      <c r="C559" s="49"/>
      <c r="D559" s="82"/>
      <c r="E559" s="38"/>
      <c r="F559" s="38"/>
      <c r="G559" s="38"/>
      <c r="H559" s="38"/>
      <c r="I559" s="38"/>
      <c r="J559" s="38"/>
      <c r="K559" s="38"/>
      <c r="L559" s="38"/>
      <c r="M559" s="38"/>
      <c r="N559" s="38"/>
      <c r="O559" s="38"/>
      <c r="P559" s="38"/>
    </row>
    <row r="560" spans="1:16" ht="11.25" customHeight="1" x14ac:dyDescent="0.2">
      <c r="A560" s="80"/>
      <c r="B560" s="81"/>
      <c r="C560" s="49"/>
      <c r="D560" s="82"/>
      <c r="E560" s="38"/>
      <c r="F560" s="38"/>
      <c r="G560" s="38"/>
      <c r="H560" s="38"/>
      <c r="I560" s="38"/>
      <c r="J560" s="38"/>
      <c r="K560" s="38"/>
      <c r="L560" s="38"/>
      <c r="M560" s="38"/>
      <c r="N560" s="38"/>
      <c r="O560" s="38"/>
      <c r="P560" s="38"/>
    </row>
    <row r="561" spans="1:16" ht="11.25" customHeight="1" x14ac:dyDescent="0.2">
      <c r="A561" s="80"/>
      <c r="B561" s="81"/>
      <c r="C561" s="49"/>
      <c r="D561" s="82"/>
      <c r="E561" s="38"/>
      <c r="F561" s="38"/>
      <c r="G561" s="38"/>
      <c r="H561" s="38"/>
      <c r="I561" s="38"/>
      <c r="J561" s="38"/>
      <c r="K561" s="38"/>
      <c r="L561" s="38"/>
      <c r="M561" s="38"/>
      <c r="N561" s="38"/>
      <c r="O561" s="38"/>
      <c r="P561" s="38"/>
    </row>
    <row r="562" spans="1:16" ht="11.25" customHeight="1" x14ac:dyDescent="0.2">
      <c r="A562" s="80"/>
      <c r="B562" s="81"/>
      <c r="C562" s="49"/>
      <c r="D562" s="82"/>
      <c r="E562" s="38"/>
      <c r="F562" s="38"/>
      <c r="G562" s="38"/>
      <c r="H562" s="38"/>
      <c r="I562" s="38"/>
      <c r="J562" s="38"/>
      <c r="K562" s="38"/>
      <c r="L562" s="38"/>
      <c r="M562" s="38"/>
      <c r="N562" s="38"/>
      <c r="O562" s="38"/>
      <c r="P562" s="38"/>
    </row>
    <row r="563" spans="1:16" ht="11.25" customHeight="1" x14ac:dyDescent="0.2">
      <c r="A563" s="80"/>
      <c r="B563" s="81"/>
      <c r="C563" s="49"/>
      <c r="D563" s="82"/>
      <c r="E563" s="38"/>
      <c r="F563" s="38"/>
      <c r="G563" s="38"/>
      <c r="H563" s="38"/>
      <c r="I563" s="38"/>
      <c r="J563" s="38"/>
      <c r="K563" s="38"/>
      <c r="L563" s="38"/>
      <c r="M563" s="38"/>
      <c r="N563" s="38"/>
      <c r="O563" s="38"/>
      <c r="P563" s="38"/>
    </row>
    <row r="564" spans="1:16" ht="11.25" customHeight="1" x14ac:dyDescent="0.2">
      <c r="A564" s="80"/>
      <c r="B564" s="81"/>
      <c r="C564" s="49"/>
      <c r="D564" s="82"/>
      <c r="E564" s="38"/>
      <c r="F564" s="38"/>
      <c r="G564" s="38"/>
      <c r="H564" s="38"/>
      <c r="I564" s="38"/>
      <c r="J564" s="38"/>
      <c r="K564" s="38"/>
      <c r="L564" s="38"/>
      <c r="M564" s="38"/>
      <c r="N564" s="38"/>
      <c r="O564" s="38"/>
      <c r="P564" s="38"/>
    </row>
    <row r="565" spans="1:16" ht="11.25" customHeight="1" x14ac:dyDescent="0.2">
      <c r="A565" s="80"/>
      <c r="B565" s="81"/>
      <c r="C565" s="49"/>
      <c r="D565" s="82"/>
      <c r="E565" s="38"/>
      <c r="F565" s="38"/>
      <c r="G565" s="38"/>
      <c r="H565" s="38"/>
      <c r="I565" s="38"/>
      <c r="J565" s="38"/>
      <c r="K565" s="38"/>
      <c r="L565" s="38"/>
      <c r="M565" s="38"/>
      <c r="N565" s="38"/>
      <c r="O565" s="38"/>
      <c r="P565" s="38"/>
    </row>
    <row r="566" spans="1:16" ht="11.25" customHeight="1" x14ac:dyDescent="0.2">
      <c r="A566" s="80"/>
      <c r="B566" s="81"/>
      <c r="C566" s="49"/>
      <c r="D566" s="82"/>
      <c r="E566" s="38"/>
      <c r="F566" s="38"/>
      <c r="G566" s="38"/>
      <c r="H566" s="38"/>
      <c r="I566" s="38"/>
      <c r="J566" s="38"/>
      <c r="K566" s="38"/>
      <c r="L566" s="38"/>
      <c r="M566" s="38"/>
      <c r="N566" s="38"/>
      <c r="O566" s="38"/>
      <c r="P566" s="38"/>
    </row>
    <row r="567" spans="1:16" ht="11.25" customHeight="1" x14ac:dyDescent="0.2">
      <c r="A567" s="80"/>
      <c r="B567" s="81"/>
      <c r="C567" s="49"/>
      <c r="D567" s="82"/>
      <c r="E567" s="38"/>
      <c r="F567" s="38"/>
      <c r="G567" s="38"/>
      <c r="H567" s="38"/>
      <c r="I567" s="38"/>
      <c r="J567" s="38"/>
      <c r="K567" s="38"/>
      <c r="L567" s="38"/>
      <c r="M567" s="38"/>
      <c r="N567" s="38"/>
      <c r="O567" s="38"/>
      <c r="P567" s="38"/>
    </row>
    <row r="568" spans="1:16" ht="11.25" customHeight="1" x14ac:dyDescent="0.2">
      <c r="A568" s="80"/>
      <c r="B568" s="81"/>
      <c r="C568" s="49"/>
      <c r="D568" s="82"/>
      <c r="E568" s="38"/>
      <c r="F568" s="38"/>
      <c r="G568" s="38"/>
      <c r="H568" s="38"/>
      <c r="I568" s="38"/>
      <c r="J568" s="38"/>
      <c r="K568" s="38"/>
      <c r="L568" s="38"/>
      <c r="M568" s="38"/>
      <c r="N568" s="38"/>
      <c r="O568" s="38"/>
      <c r="P568" s="38"/>
    </row>
    <row r="569" spans="1:16" ht="11.25" customHeight="1" x14ac:dyDescent="0.2">
      <c r="A569" s="80"/>
      <c r="B569" s="81"/>
      <c r="C569" s="49"/>
      <c r="D569" s="82"/>
      <c r="E569" s="38"/>
      <c r="F569" s="38"/>
      <c r="G569" s="38"/>
      <c r="H569" s="38"/>
      <c r="I569" s="38"/>
      <c r="J569" s="38"/>
      <c r="K569" s="38"/>
      <c r="L569" s="38"/>
      <c r="M569" s="38"/>
      <c r="N569" s="38"/>
      <c r="O569" s="38"/>
      <c r="P569" s="38"/>
    </row>
    <row r="570" spans="1:16" ht="11.25" customHeight="1" x14ac:dyDescent="0.2">
      <c r="A570" s="80"/>
      <c r="B570" s="81"/>
      <c r="C570" s="49"/>
      <c r="D570" s="82"/>
      <c r="E570" s="38"/>
      <c r="F570" s="38"/>
      <c r="G570" s="38"/>
      <c r="H570" s="38"/>
      <c r="I570" s="38"/>
      <c r="J570" s="38"/>
      <c r="K570" s="38"/>
      <c r="L570" s="38"/>
      <c r="M570" s="38"/>
      <c r="N570" s="38"/>
      <c r="O570" s="38"/>
      <c r="P570" s="38"/>
    </row>
    <row r="571" spans="1:16" ht="11.25" customHeight="1" x14ac:dyDescent="0.2">
      <c r="A571" s="80"/>
      <c r="B571" s="81"/>
      <c r="C571" s="49"/>
      <c r="D571" s="82"/>
      <c r="E571" s="38"/>
      <c r="F571" s="38"/>
      <c r="G571" s="38"/>
      <c r="H571" s="38"/>
      <c r="I571" s="38"/>
      <c r="J571" s="38"/>
      <c r="K571" s="38"/>
      <c r="L571" s="38"/>
      <c r="M571" s="38"/>
      <c r="N571" s="38"/>
      <c r="O571" s="38"/>
      <c r="P571" s="38"/>
    </row>
    <row r="572" spans="1:16" ht="11.25" customHeight="1" x14ac:dyDescent="0.2">
      <c r="A572" s="80"/>
      <c r="B572" s="81"/>
      <c r="C572" s="49"/>
      <c r="D572" s="82"/>
      <c r="E572" s="38"/>
      <c r="F572" s="38"/>
      <c r="G572" s="38"/>
      <c r="H572" s="38"/>
      <c r="I572" s="38"/>
      <c r="J572" s="38"/>
      <c r="K572" s="38"/>
      <c r="L572" s="38"/>
      <c r="M572" s="38"/>
      <c r="N572" s="38"/>
      <c r="O572" s="38"/>
      <c r="P572" s="38"/>
    </row>
    <row r="573" spans="1:16" ht="11.25" customHeight="1" x14ac:dyDescent="0.2">
      <c r="A573" s="80"/>
      <c r="B573" s="81"/>
      <c r="C573" s="49"/>
      <c r="D573" s="82"/>
      <c r="E573" s="38"/>
      <c r="F573" s="38"/>
      <c r="G573" s="38"/>
      <c r="H573" s="38"/>
      <c r="I573" s="38"/>
      <c r="J573" s="38"/>
      <c r="K573" s="38"/>
      <c r="L573" s="38"/>
      <c r="M573" s="38"/>
      <c r="N573" s="38"/>
      <c r="O573" s="38"/>
      <c r="P573" s="38"/>
    </row>
    <row r="574" spans="1:16" ht="11.25" customHeight="1" x14ac:dyDescent="0.2">
      <c r="A574" s="80"/>
      <c r="B574" s="81"/>
      <c r="C574" s="49"/>
      <c r="D574" s="82"/>
      <c r="E574" s="38"/>
      <c r="F574" s="38"/>
      <c r="G574" s="38"/>
      <c r="H574" s="38"/>
      <c r="I574" s="38"/>
      <c r="J574" s="38"/>
      <c r="K574" s="38"/>
      <c r="L574" s="38"/>
      <c r="M574" s="38"/>
      <c r="N574" s="38"/>
      <c r="O574" s="38"/>
      <c r="P574" s="38"/>
    </row>
    <row r="575" spans="1:16" ht="11.25" customHeight="1" x14ac:dyDescent="0.2">
      <c r="A575" s="80"/>
      <c r="B575" s="81"/>
      <c r="C575" s="49"/>
      <c r="D575" s="82"/>
      <c r="E575" s="38"/>
      <c r="F575" s="38"/>
      <c r="G575" s="38"/>
      <c r="H575" s="38"/>
      <c r="I575" s="38"/>
      <c r="J575" s="38"/>
      <c r="K575" s="38"/>
      <c r="L575" s="38"/>
      <c r="M575" s="38"/>
      <c r="N575" s="38"/>
      <c r="O575" s="38"/>
      <c r="P575" s="38"/>
    </row>
    <row r="576" spans="1:16" ht="11.25" customHeight="1" x14ac:dyDescent="0.2">
      <c r="A576" s="80"/>
      <c r="B576" s="81"/>
      <c r="C576" s="49"/>
      <c r="D576" s="82"/>
      <c r="E576" s="38"/>
      <c r="F576" s="38"/>
      <c r="G576" s="38"/>
      <c r="H576" s="38"/>
      <c r="I576" s="38"/>
      <c r="J576" s="38"/>
      <c r="K576" s="38"/>
      <c r="L576" s="38"/>
      <c r="M576" s="38"/>
      <c r="N576" s="38"/>
      <c r="O576" s="38"/>
      <c r="P576" s="38"/>
    </row>
    <row r="577" spans="1:16" ht="11.25" customHeight="1" x14ac:dyDescent="0.2">
      <c r="A577" s="80"/>
      <c r="B577" s="81"/>
      <c r="C577" s="49"/>
      <c r="D577" s="82"/>
      <c r="E577" s="38"/>
      <c r="F577" s="38"/>
      <c r="G577" s="38"/>
      <c r="H577" s="38"/>
      <c r="I577" s="38"/>
      <c r="J577" s="38"/>
      <c r="K577" s="38"/>
      <c r="L577" s="38"/>
      <c r="M577" s="38"/>
      <c r="N577" s="38"/>
      <c r="O577" s="38"/>
      <c r="P577" s="38"/>
    </row>
    <row r="578" spans="1:16" ht="11.25" customHeight="1" x14ac:dyDescent="0.2">
      <c r="A578" s="80"/>
      <c r="B578" s="81"/>
      <c r="C578" s="49"/>
      <c r="D578" s="82"/>
      <c r="E578" s="38"/>
      <c r="F578" s="38"/>
      <c r="G578" s="38"/>
      <c r="H578" s="38"/>
      <c r="I578" s="38"/>
      <c r="J578" s="38"/>
      <c r="K578" s="38"/>
      <c r="L578" s="38"/>
      <c r="M578" s="38"/>
      <c r="N578" s="38"/>
      <c r="O578" s="38"/>
      <c r="P578" s="38"/>
    </row>
    <row r="579" spans="1:16" ht="11.25" customHeight="1" x14ac:dyDescent="0.2">
      <c r="A579" s="80"/>
      <c r="B579" s="81"/>
      <c r="C579" s="49"/>
      <c r="D579" s="82"/>
      <c r="E579" s="38"/>
      <c r="F579" s="38"/>
      <c r="G579" s="38"/>
      <c r="H579" s="38"/>
      <c r="I579" s="38"/>
      <c r="J579" s="38"/>
      <c r="K579" s="38"/>
      <c r="L579" s="38"/>
      <c r="M579" s="38"/>
      <c r="N579" s="38"/>
      <c r="O579" s="38"/>
      <c r="P579" s="38"/>
    </row>
    <row r="580" spans="1:16" ht="11.25" customHeight="1" x14ac:dyDescent="0.2">
      <c r="A580" s="80"/>
      <c r="B580" s="81"/>
      <c r="C580" s="49"/>
      <c r="D580" s="82"/>
      <c r="E580" s="38"/>
      <c r="F580" s="38"/>
      <c r="G580" s="38"/>
      <c r="H580" s="38"/>
      <c r="I580" s="38"/>
      <c r="J580" s="38"/>
      <c r="K580" s="38"/>
      <c r="L580" s="38"/>
      <c r="M580" s="38"/>
      <c r="N580" s="38"/>
      <c r="O580" s="38"/>
      <c r="P580" s="38"/>
    </row>
    <row r="581" spans="1:16" ht="11.25" customHeight="1" x14ac:dyDescent="0.2">
      <c r="A581" s="80"/>
      <c r="B581" s="81"/>
      <c r="C581" s="49"/>
      <c r="D581" s="82"/>
      <c r="E581" s="38"/>
      <c r="F581" s="38"/>
      <c r="G581" s="38"/>
      <c r="H581" s="38"/>
      <c r="I581" s="38"/>
      <c r="J581" s="38"/>
      <c r="K581" s="38"/>
      <c r="L581" s="38"/>
      <c r="M581" s="38"/>
      <c r="N581" s="38"/>
      <c r="O581" s="38"/>
      <c r="P581" s="38"/>
    </row>
    <row r="582" spans="1:16" ht="11.25" customHeight="1" x14ac:dyDescent="0.2">
      <c r="A582" s="80"/>
      <c r="B582" s="81"/>
      <c r="C582" s="49"/>
      <c r="D582" s="82"/>
      <c r="E582" s="38"/>
      <c r="F582" s="38"/>
      <c r="G582" s="38"/>
      <c r="H582" s="38"/>
      <c r="I582" s="38"/>
      <c r="J582" s="38"/>
      <c r="K582" s="38"/>
      <c r="L582" s="38"/>
      <c r="M582" s="38"/>
      <c r="N582" s="38"/>
      <c r="O582" s="38"/>
      <c r="P582" s="38"/>
    </row>
    <row r="583" spans="1:16" ht="11.25" customHeight="1" x14ac:dyDescent="0.2">
      <c r="A583" s="80"/>
      <c r="B583" s="81"/>
      <c r="C583" s="49"/>
      <c r="D583" s="82"/>
      <c r="E583" s="38"/>
      <c r="F583" s="38"/>
      <c r="G583" s="38"/>
      <c r="H583" s="38"/>
      <c r="I583" s="38"/>
      <c r="J583" s="38"/>
      <c r="K583" s="38"/>
      <c r="L583" s="38"/>
      <c r="M583" s="38"/>
      <c r="N583" s="38"/>
      <c r="O583" s="38"/>
      <c r="P583" s="38"/>
    </row>
    <row r="584" spans="1:16" ht="11.25" customHeight="1" x14ac:dyDescent="0.2">
      <c r="A584" s="80"/>
      <c r="B584" s="81"/>
      <c r="C584" s="49"/>
      <c r="D584" s="82"/>
      <c r="E584" s="38"/>
      <c r="F584" s="38"/>
      <c r="G584" s="38"/>
      <c r="H584" s="38"/>
      <c r="I584" s="38"/>
      <c r="J584" s="38"/>
      <c r="K584" s="38"/>
      <c r="L584" s="38"/>
      <c r="M584" s="38"/>
      <c r="N584" s="38"/>
      <c r="O584" s="38"/>
      <c r="P584" s="38"/>
    </row>
    <row r="585" spans="1:16" ht="11.25" customHeight="1" x14ac:dyDescent="0.2">
      <c r="A585" s="80"/>
      <c r="B585" s="81"/>
      <c r="C585" s="49"/>
      <c r="D585" s="82"/>
      <c r="E585" s="38"/>
      <c r="F585" s="38"/>
      <c r="G585" s="38"/>
      <c r="H585" s="38"/>
      <c r="I585" s="38"/>
      <c r="J585" s="38"/>
      <c r="K585" s="38"/>
      <c r="L585" s="38"/>
      <c r="M585" s="38"/>
      <c r="N585" s="38"/>
      <c r="O585" s="38"/>
      <c r="P585" s="38"/>
    </row>
    <row r="586" spans="1:16" ht="11.25" customHeight="1" x14ac:dyDescent="0.2">
      <c r="A586" s="80"/>
      <c r="B586" s="81"/>
      <c r="C586" s="49"/>
      <c r="D586" s="82"/>
      <c r="E586" s="38"/>
      <c r="F586" s="38"/>
      <c r="G586" s="38"/>
      <c r="H586" s="38"/>
      <c r="I586" s="38"/>
      <c r="J586" s="38"/>
      <c r="K586" s="38"/>
      <c r="L586" s="38"/>
      <c r="M586" s="38"/>
      <c r="N586" s="38"/>
      <c r="O586" s="38"/>
      <c r="P586" s="38"/>
    </row>
    <row r="587" spans="1:16" ht="11.25" customHeight="1" x14ac:dyDescent="0.2">
      <c r="A587" s="80"/>
      <c r="B587" s="81"/>
      <c r="C587" s="49"/>
      <c r="D587" s="82"/>
      <c r="E587" s="38"/>
      <c r="F587" s="38"/>
      <c r="G587" s="38"/>
      <c r="H587" s="38"/>
      <c r="I587" s="38"/>
      <c r="J587" s="38"/>
      <c r="K587" s="38"/>
      <c r="L587" s="38"/>
      <c r="M587" s="38"/>
      <c r="N587" s="38"/>
      <c r="O587" s="38"/>
      <c r="P587" s="38"/>
    </row>
    <row r="588" spans="1:16" ht="11.25" customHeight="1" x14ac:dyDescent="0.2">
      <c r="A588" s="80"/>
      <c r="B588" s="81"/>
      <c r="C588" s="49"/>
      <c r="D588" s="82"/>
      <c r="E588" s="38"/>
      <c r="F588" s="38"/>
      <c r="G588" s="38"/>
      <c r="H588" s="38"/>
      <c r="I588" s="38"/>
      <c r="J588" s="38"/>
      <c r="K588" s="38"/>
      <c r="L588" s="38"/>
      <c r="M588" s="38"/>
      <c r="N588" s="38"/>
      <c r="O588" s="38"/>
      <c r="P588" s="38"/>
    </row>
    <row r="589" spans="1:16" ht="11.25" customHeight="1" x14ac:dyDescent="0.2">
      <c r="A589" s="80"/>
      <c r="B589" s="81"/>
      <c r="C589" s="49"/>
      <c r="D589" s="82"/>
      <c r="E589" s="38"/>
      <c r="F589" s="38"/>
      <c r="G589" s="38"/>
      <c r="H589" s="38"/>
      <c r="I589" s="38"/>
      <c r="J589" s="38"/>
      <c r="K589" s="38"/>
      <c r="L589" s="38"/>
      <c r="M589" s="38"/>
      <c r="N589" s="38"/>
      <c r="O589" s="38"/>
      <c r="P589" s="38"/>
    </row>
    <row r="590" spans="1:16" ht="11.25" customHeight="1" x14ac:dyDescent="0.2">
      <c r="A590" s="80"/>
      <c r="B590" s="81"/>
      <c r="C590" s="49"/>
      <c r="D590" s="82"/>
      <c r="E590" s="38"/>
      <c r="F590" s="38"/>
      <c r="G590" s="38"/>
      <c r="H590" s="38"/>
      <c r="I590" s="38"/>
      <c r="J590" s="38"/>
      <c r="K590" s="38"/>
      <c r="L590" s="38"/>
      <c r="M590" s="38"/>
      <c r="N590" s="38"/>
      <c r="O590" s="38"/>
      <c r="P590" s="38"/>
    </row>
    <row r="591" spans="1:16" ht="11.25" customHeight="1" x14ac:dyDescent="0.2">
      <c r="A591" s="80"/>
      <c r="B591" s="81"/>
      <c r="C591" s="49"/>
      <c r="D591" s="82"/>
      <c r="E591" s="38"/>
      <c r="F591" s="38"/>
      <c r="G591" s="38"/>
      <c r="H591" s="38"/>
      <c r="I591" s="38"/>
      <c r="J591" s="38"/>
      <c r="K591" s="38"/>
      <c r="L591" s="38"/>
      <c r="M591" s="38"/>
      <c r="N591" s="38"/>
      <c r="O591" s="38"/>
      <c r="P591" s="38"/>
    </row>
    <row r="592" spans="1:16" ht="11.25" customHeight="1" x14ac:dyDescent="0.2">
      <c r="A592" s="80"/>
      <c r="B592" s="81"/>
      <c r="C592" s="49"/>
      <c r="D592" s="82"/>
      <c r="E592" s="38"/>
      <c r="F592" s="38"/>
      <c r="G592" s="38"/>
      <c r="H592" s="38"/>
      <c r="I592" s="38"/>
      <c r="J592" s="38"/>
      <c r="K592" s="38"/>
      <c r="L592" s="38"/>
      <c r="M592" s="38"/>
      <c r="N592" s="38"/>
      <c r="O592" s="38"/>
      <c r="P592" s="38"/>
    </row>
    <row r="593" spans="1:16" ht="11.25" customHeight="1" x14ac:dyDescent="0.2">
      <c r="A593" s="80"/>
      <c r="B593" s="81"/>
      <c r="C593" s="49"/>
      <c r="D593" s="82"/>
      <c r="E593" s="38"/>
      <c r="F593" s="38"/>
      <c r="G593" s="38"/>
      <c r="H593" s="38"/>
      <c r="I593" s="38"/>
      <c r="J593" s="38"/>
      <c r="K593" s="38"/>
      <c r="L593" s="38"/>
      <c r="M593" s="38"/>
      <c r="N593" s="38"/>
      <c r="O593" s="38"/>
      <c r="P593" s="38"/>
    </row>
    <row r="594" spans="1:16" ht="11.25" customHeight="1" x14ac:dyDescent="0.2">
      <c r="A594" s="80"/>
      <c r="B594" s="81"/>
      <c r="C594" s="49"/>
      <c r="D594" s="82"/>
      <c r="E594" s="38"/>
      <c r="F594" s="38"/>
      <c r="G594" s="38"/>
      <c r="H594" s="38"/>
      <c r="I594" s="38"/>
      <c r="J594" s="38"/>
      <c r="K594" s="38"/>
      <c r="L594" s="38"/>
      <c r="M594" s="38"/>
      <c r="N594" s="38"/>
      <c r="O594" s="38"/>
      <c r="P594" s="38"/>
    </row>
    <row r="595" spans="1:16" ht="11.25" customHeight="1" x14ac:dyDescent="0.2">
      <c r="A595" s="80"/>
      <c r="B595" s="81"/>
      <c r="C595" s="49"/>
      <c r="D595" s="82"/>
      <c r="E595" s="38"/>
      <c r="F595" s="38"/>
      <c r="G595" s="38"/>
      <c r="H595" s="38"/>
      <c r="I595" s="38"/>
      <c r="J595" s="38"/>
      <c r="K595" s="38"/>
      <c r="L595" s="38"/>
      <c r="M595" s="38"/>
      <c r="N595" s="38"/>
      <c r="O595" s="38"/>
      <c r="P595" s="38"/>
    </row>
    <row r="596" spans="1:16" ht="11.25" customHeight="1" x14ac:dyDescent="0.2">
      <c r="A596" s="80"/>
      <c r="B596" s="81"/>
      <c r="C596" s="49"/>
      <c r="D596" s="82"/>
      <c r="E596" s="38"/>
      <c r="F596" s="38"/>
      <c r="G596" s="38"/>
      <c r="H596" s="38"/>
      <c r="I596" s="38"/>
      <c r="J596" s="38"/>
      <c r="K596" s="38"/>
      <c r="L596" s="38"/>
      <c r="M596" s="38"/>
      <c r="N596" s="38"/>
      <c r="O596" s="38"/>
      <c r="P596" s="38"/>
    </row>
    <row r="597" spans="1:16" ht="11.25" customHeight="1" x14ac:dyDescent="0.2">
      <c r="A597" s="80"/>
      <c r="B597" s="81"/>
      <c r="C597" s="49"/>
      <c r="D597" s="82"/>
      <c r="E597" s="38"/>
      <c r="F597" s="38"/>
      <c r="G597" s="38"/>
      <c r="H597" s="38"/>
      <c r="I597" s="38"/>
      <c r="J597" s="38"/>
      <c r="K597" s="38"/>
      <c r="L597" s="38"/>
      <c r="M597" s="38"/>
      <c r="N597" s="38"/>
      <c r="O597" s="38"/>
      <c r="P597" s="38"/>
    </row>
    <row r="598" spans="1:16" ht="11.25" customHeight="1" x14ac:dyDescent="0.2">
      <c r="A598" s="80"/>
      <c r="B598" s="81"/>
      <c r="C598" s="49"/>
      <c r="D598" s="82"/>
      <c r="E598" s="38"/>
      <c r="F598" s="38"/>
      <c r="G598" s="38"/>
      <c r="H598" s="38"/>
      <c r="I598" s="38"/>
      <c r="J598" s="38"/>
      <c r="K598" s="38"/>
      <c r="L598" s="38"/>
      <c r="M598" s="38"/>
      <c r="N598" s="38"/>
      <c r="O598" s="38"/>
      <c r="P598" s="38"/>
    </row>
    <row r="599" spans="1:16" ht="11.25" customHeight="1" x14ac:dyDescent="0.2">
      <c r="A599" s="80"/>
      <c r="B599" s="81"/>
      <c r="C599" s="49"/>
      <c r="D599" s="82"/>
      <c r="E599" s="38"/>
      <c r="F599" s="38"/>
      <c r="G599" s="38"/>
      <c r="H599" s="38"/>
      <c r="I599" s="38"/>
      <c r="J599" s="38"/>
      <c r="K599" s="38"/>
      <c r="L599" s="38"/>
      <c r="M599" s="38"/>
      <c r="N599" s="38"/>
      <c r="O599" s="38"/>
      <c r="P599" s="38"/>
    </row>
    <row r="600" spans="1:16" ht="11.25" customHeight="1" x14ac:dyDescent="0.2">
      <c r="A600" s="80"/>
      <c r="B600" s="81"/>
      <c r="C600" s="49"/>
      <c r="D600" s="82"/>
      <c r="E600" s="38"/>
      <c r="F600" s="38"/>
      <c r="G600" s="38"/>
      <c r="H600" s="38"/>
      <c r="I600" s="38"/>
      <c r="J600" s="38"/>
      <c r="K600" s="38"/>
      <c r="L600" s="38"/>
      <c r="M600" s="38"/>
      <c r="N600" s="38"/>
      <c r="O600" s="38"/>
      <c r="P600" s="38"/>
    </row>
    <row r="601" spans="1:16" ht="11.25" customHeight="1" x14ac:dyDescent="0.2">
      <c r="A601" s="80"/>
      <c r="B601" s="81"/>
      <c r="C601" s="49"/>
      <c r="D601" s="82"/>
      <c r="E601" s="38"/>
      <c r="F601" s="38"/>
      <c r="G601" s="38"/>
      <c r="H601" s="38"/>
      <c r="I601" s="38"/>
      <c r="J601" s="38"/>
      <c r="K601" s="38"/>
      <c r="L601" s="38"/>
      <c r="M601" s="38"/>
      <c r="N601" s="38"/>
      <c r="O601" s="38"/>
      <c r="P601" s="38"/>
    </row>
    <row r="602" spans="1:16" ht="11.25" customHeight="1" x14ac:dyDescent="0.2">
      <c r="A602" s="80"/>
      <c r="B602" s="81"/>
      <c r="C602" s="49"/>
      <c r="D602" s="82"/>
      <c r="E602" s="38"/>
      <c r="F602" s="38"/>
      <c r="G602" s="38"/>
      <c r="H602" s="38"/>
      <c r="I602" s="38"/>
      <c r="J602" s="38"/>
      <c r="K602" s="38"/>
      <c r="L602" s="38"/>
      <c r="M602" s="38"/>
      <c r="N602" s="38"/>
      <c r="O602" s="38"/>
      <c r="P602" s="38"/>
    </row>
    <row r="603" spans="1:16" ht="11.25" customHeight="1" x14ac:dyDescent="0.2">
      <c r="A603" s="80"/>
      <c r="B603" s="81"/>
      <c r="C603" s="49"/>
      <c r="D603" s="82"/>
      <c r="E603" s="38"/>
      <c r="F603" s="38"/>
      <c r="G603" s="38"/>
      <c r="H603" s="38"/>
      <c r="I603" s="38"/>
      <c r="J603" s="38"/>
      <c r="K603" s="38"/>
      <c r="L603" s="38"/>
      <c r="M603" s="38"/>
      <c r="N603" s="38"/>
      <c r="O603" s="38"/>
      <c r="P603" s="38"/>
    </row>
    <row r="604" spans="1:16" ht="11.25" customHeight="1" x14ac:dyDescent="0.2">
      <c r="A604" s="80"/>
      <c r="B604" s="81"/>
      <c r="C604" s="49"/>
      <c r="D604" s="82"/>
      <c r="E604" s="38"/>
      <c r="F604" s="38"/>
      <c r="G604" s="38"/>
      <c r="H604" s="38"/>
      <c r="I604" s="38"/>
      <c r="J604" s="38"/>
      <c r="K604" s="38"/>
      <c r="L604" s="38"/>
      <c r="M604" s="38"/>
      <c r="N604" s="38"/>
      <c r="O604" s="38"/>
      <c r="P604" s="38"/>
    </row>
    <row r="605" spans="1:16" ht="11.25" customHeight="1" x14ac:dyDescent="0.2">
      <c r="A605" s="80"/>
      <c r="B605" s="81"/>
      <c r="C605" s="49"/>
      <c r="D605" s="82"/>
      <c r="E605" s="38"/>
      <c r="F605" s="38"/>
      <c r="G605" s="38"/>
      <c r="H605" s="38"/>
      <c r="I605" s="38"/>
      <c r="J605" s="38"/>
      <c r="K605" s="38"/>
      <c r="L605" s="38"/>
      <c r="M605" s="38"/>
      <c r="N605" s="38"/>
      <c r="O605" s="38"/>
      <c r="P605" s="38"/>
    </row>
    <row r="606" spans="1:16" ht="11.25" customHeight="1" x14ac:dyDescent="0.2">
      <c r="A606" s="80"/>
      <c r="B606" s="81"/>
      <c r="C606" s="49"/>
      <c r="D606" s="82"/>
      <c r="E606" s="38"/>
      <c r="F606" s="38"/>
      <c r="G606" s="38"/>
      <c r="H606" s="38"/>
      <c r="I606" s="38"/>
      <c r="J606" s="38"/>
      <c r="K606" s="38"/>
      <c r="L606" s="38"/>
      <c r="M606" s="38"/>
      <c r="N606" s="38"/>
      <c r="O606" s="38"/>
      <c r="P606" s="38"/>
    </row>
    <row r="607" spans="1:16" ht="11.25" customHeight="1" x14ac:dyDescent="0.2">
      <c r="A607" s="80"/>
      <c r="B607" s="81"/>
      <c r="C607" s="49"/>
      <c r="D607" s="82"/>
      <c r="E607" s="38"/>
      <c r="F607" s="38"/>
      <c r="G607" s="38"/>
      <c r="H607" s="38"/>
      <c r="I607" s="38"/>
      <c r="J607" s="38"/>
      <c r="K607" s="38"/>
      <c r="L607" s="38"/>
      <c r="M607" s="38"/>
      <c r="N607" s="38"/>
      <c r="O607" s="38"/>
      <c r="P607" s="38"/>
    </row>
    <row r="608" spans="1:16" ht="11.25" customHeight="1" x14ac:dyDescent="0.2">
      <c r="A608" s="80"/>
      <c r="B608" s="81"/>
      <c r="C608" s="49"/>
      <c r="D608" s="82"/>
      <c r="E608" s="38"/>
      <c r="F608" s="38"/>
      <c r="G608" s="38"/>
      <c r="H608" s="38"/>
      <c r="I608" s="38"/>
      <c r="J608" s="38"/>
      <c r="K608" s="38"/>
      <c r="L608" s="38"/>
      <c r="M608" s="38"/>
      <c r="N608" s="38"/>
      <c r="O608" s="38"/>
      <c r="P608" s="38"/>
    </row>
    <row r="609" spans="1:16" ht="11.25" customHeight="1" x14ac:dyDescent="0.2">
      <c r="A609" s="80"/>
      <c r="B609" s="81"/>
      <c r="C609" s="49"/>
      <c r="D609" s="82"/>
      <c r="E609" s="38"/>
      <c r="F609" s="38"/>
      <c r="G609" s="38"/>
      <c r="H609" s="38"/>
      <c r="I609" s="38"/>
      <c r="J609" s="38"/>
      <c r="K609" s="38"/>
      <c r="L609" s="38"/>
      <c r="M609" s="38"/>
      <c r="N609" s="38"/>
      <c r="O609" s="38"/>
      <c r="P609" s="38"/>
    </row>
    <row r="610" spans="1:16" ht="11.25" customHeight="1" x14ac:dyDescent="0.2">
      <c r="A610" s="80"/>
      <c r="B610" s="81"/>
      <c r="C610" s="49"/>
      <c r="D610" s="82"/>
      <c r="E610" s="38"/>
      <c r="F610" s="38"/>
      <c r="G610" s="38"/>
      <c r="H610" s="38"/>
      <c r="I610" s="38"/>
      <c r="J610" s="38"/>
      <c r="K610" s="38"/>
      <c r="L610" s="38"/>
      <c r="M610" s="38"/>
      <c r="N610" s="38"/>
      <c r="O610" s="38"/>
      <c r="P610" s="38"/>
    </row>
    <row r="611" spans="1:16" ht="11.25" customHeight="1" x14ac:dyDescent="0.2">
      <c r="A611" s="80"/>
      <c r="B611" s="81"/>
      <c r="C611" s="49"/>
      <c r="D611" s="82"/>
      <c r="E611" s="38"/>
      <c r="F611" s="38"/>
      <c r="G611" s="38"/>
      <c r="H611" s="38"/>
      <c r="I611" s="38"/>
      <c r="J611" s="38"/>
      <c r="K611" s="38"/>
      <c r="L611" s="38"/>
      <c r="M611" s="38"/>
      <c r="N611" s="38"/>
      <c r="O611" s="38"/>
      <c r="P611" s="38"/>
    </row>
    <row r="612" spans="1:16" ht="11.25" customHeight="1" x14ac:dyDescent="0.2">
      <c r="A612" s="80"/>
      <c r="B612" s="81"/>
      <c r="C612" s="49"/>
      <c r="D612" s="82"/>
      <c r="E612" s="38"/>
      <c r="F612" s="38"/>
      <c r="G612" s="38"/>
      <c r="H612" s="38"/>
      <c r="I612" s="38"/>
      <c r="J612" s="38"/>
      <c r="K612" s="38"/>
      <c r="L612" s="38"/>
      <c r="M612" s="38"/>
      <c r="N612" s="38"/>
      <c r="O612" s="38"/>
      <c r="P612" s="38"/>
    </row>
    <row r="613" spans="1:16" ht="11.25" customHeight="1" x14ac:dyDescent="0.2">
      <c r="A613" s="80"/>
      <c r="B613" s="81"/>
      <c r="C613" s="49"/>
      <c r="D613" s="82"/>
      <c r="E613" s="38"/>
      <c r="F613" s="38"/>
      <c r="G613" s="38"/>
      <c r="H613" s="38"/>
      <c r="I613" s="38"/>
      <c r="J613" s="38"/>
      <c r="K613" s="38"/>
      <c r="L613" s="38"/>
      <c r="M613" s="38"/>
      <c r="N613" s="38"/>
      <c r="O613" s="38"/>
      <c r="P613" s="38"/>
    </row>
    <row r="614" spans="1:16" ht="11.25" customHeight="1" x14ac:dyDescent="0.2">
      <c r="A614" s="80"/>
      <c r="B614" s="81"/>
      <c r="C614" s="49"/>
      <c r="D614" s="82"/>
      <c r="E614" s="38"/>
      <c r="F614" s="38"/>
      <c r="G614" s="38"/>
      <c r="H614" s="38"/>
      <c r="I614" s="38"/>
      <c r="J614" s="38"/>
      <c r="K614" s="38"/>
      <c r="L614" s="38"/>
      <c r="M614" s="38"/>
      <c r="N614" s="38"/>
      <c r="O614" s="38"/>
      <c r="P614" s="38"/>
    </row>
    <row r="615" spans="1:16" ht="11.25" customHeight="1" x14ac:dyDescent="0.2">
      <c r="A615" s="80"/>
      <c r="B615" s="81"/>
      <c r="C615" s="49"/>
      <c r="D615" s="82"/>
      <c r="E615" s="38"/>
      <c r="F615" s="38"/>
      <c r="G615" s="38"/>
      <c r="H615" s="38"/>
      <c r="I615" s="38"/>
      <c r="J615" s="38"/>
      <c r="K615" s="38"/>
      <c r="L615" s="38"/>
      <c r="M615" s="38"/>
      <c r="N615" s="38"/>
      <c r="O615" s="38"/>
      <c r="P615" s="38"/>
    </row>
    <row r="616" spans="1:16" ht="11.25" customHeight="1" x14ac:dyDescent="0.2">
      <c r="A616" s="80"/>
      <c r="B616" s="81"/>
      <c r="C616" s="49"/>
      <c r="D616" s="82"/>
      <c r="E616" s="38"/>
      <c r="F616" s="38"/>
      <c r="G616" s="38"/>
      <c r="H616" s="38"/>
      <c r="I616" s="38"/>
      <c r="J616" s="38"/>
      <c r="K616" s="38"/>
      <c r="L616" s="38"/>
      <c r="M616" s="38"/>
      <c r="N616" s="38"/>
      <c r="O616" s="38"/>
      <c r="P616" s="38"/>
    </row>
    <row r="617" spans="1:16" ht="11.25" customHeight="1" x14ac:dyDescent="0.2">
      <c r="A617" s="80"/>
      <c r="B617" s="81"/>
      <c r="C617" s="49"/>
      <c r="D617" s="82"/>
      <c r="E617" s="38"/>
      <c r="F617" s="38"/>
      <c r="G617" s="38"/>
      <c r="H617" s="38"/>
      <c r="I617" s="38"/>
      <c r="J617" s="38"/>
      <c r="K617" s="38"/>
      <c r="L617" s="38"/>
      <c r="M617" s="38"/>
      <c r="N617" s="38"/>
      <c r="O617" s="38"/>
      <c r="P617" s="38"/>
    </row>
    <row r="618" spans="1:16" ht="11.25" customHeight="1" x14ac:dyDescent="0.2">
      <c r="A618" s="80"/>
      <c r="B618" s="81"/>
      <c r="C618" s="49"/>
      <c r="D618" s="82"/>
      <c r="E618" s="38"/>
      <c r="F618" s="38"/>
      <c r="G618" s="38"/>
      <c r="H618" s="38"/>
      <c r="I618" s="38"/>
      <c r="J618" s="38"/>
      <c r="K618" s="38"/>
      <c r="L618" s="38"/>
      <c r="M618" s="38"/>
      <c r="N618" s="38"/>
      <c r="O618" s="38"/>
      <c r="P618" s="38"/>
    </row>
    <row r="619" spans="1:16" ht="11.25" customHeight="1" x14ac:dyDescent="0.2">
      <c r="A619" s="80"/>
      <c r="B619" s="81"/>
      <c r="C619" s="49"/>
      <c r="D619" s="82"/>
      <c r="E619" s="38"/>
      <c r="F619" s="38"/>
      <c r="G619" s="38"/>
      <c r="H619" s="38"/>
      <c r="I619" s="38"/>
      <c r="J619" s="38"/>
      <c r="K619" s="38"/>
      <c r="L619" s="38"/>
      <c r="M619" s="38"/>
      <c r="N619" s="38"/>
      <c r="O619" s="38"/>
      <c r="P619" s="38"/>
    </row>
    <row r="620" spans="1:16" ht="11.25" customHeight="1" x14ac:dyDescent="0.2">
      <c r="A620" s="80"/>
      <c r="B620" s="81"/>
      <c r="C620" s="49"/>
      <c r="D620" s="82"/>
      <c r="E620" s="38"/>
      <c r="F620" s="38"/>
      <c r="G620" s="38"/>
      <c r="H620" s="38"/>
      <c r="I620" s="38"/>
      <c r="J620" s="38"/>
      <c r="K620" s="38"/>
      <c r="L620" s="38"/>
      <c r="M620" s="38"/>
      <c r="N620" s="38"/>
      <c r="O620" s="38"/>
      <c r="P620" s="38"/>
    </row>
    <row r="621" spans="1:16" ht="11.25" customHeight="1" x14ac:dyDescent="0.2">
      <c r="A621" s="80"/>
      <c r="B621" s="81"/>
      <c r="C621" s="49"/>
      <c r="D621" s="82"/>
      <c r="E621" s="38"/>
      <c r="F621" s="38"/>
      <c r="G621" s="38"/>
      <c r="H621" s="38"/>
      <c r="I621" s="38"/>
      <c r="J621" s="38"/>
      <c r="K621" s="38"/>
      <c r="L621" s="38"/>
      <c r="M621" s="38"/>
      <c r="N621" s="38"/>
      <c r="O621" s="38"/>
      <c r="P621" s="38"/>
    </row>
    <row r="622" spans="1:16" ht="11.25" customHeight="1" x14ac:dyDescent="0.2">
      <c r="A622" s="80"/>
      <c r="B622" s="81"/>
      <c r="C622" s="49"/>
      <c r="D622" s="82"/>
      <c r="E622" s="38"/>
      <c r="F622" s="38"/>
      <c r="G622" s="38"/>
      <c r="H622" s="38"/>
      <c r="I622" s="38"/>
      <c r="J622" s="38"/>
      <c r="K622" s="38"/>
      <c r="L622" s="38"/>
      <c r="M622" s="38"/>
      <c r="N622" s="38"/>
      <c r="O622" s="38"/>
      <c r="P622" s="38"/>
    </row>
    <row r="623" spans="1:16" ht="11.25" customHeight="1" x14ac:dyDescent="0.2">
      <c r="A623" s="80"/>
      <c r="B623" s="81"/>
      <c r="C623" s="49"/>
      <c r="D623" s="82"/>
      <c r="E623" s="38"/>
      <c r="F623" s="38"/>
      <c r="G623" s="38"/>
      <c r="H623" s="38"/>
      <c r="I623" s="38"/>
      <c r="J623" s="38"/>
      <c r="K623" s="38"/>
      <c r="L623" s="38"/>
      <c r="M623" s="38"/>
      <c r="N623" s="38"/>
      <c r="O623" s="38"/>
      <c r="P623" s="38"/>
    </row>
    <row r="624" spans="1:16" ht="11.25" customHeight="1" x14ac:dyDescent="0.2">
      <c r="A624" s="80"/>
      <c r="B624" s="81"/>
      <c r="C624" s="49"/>
      <c r="D624" s="82"/>
      <c r="E624" s="38"/>
      <c r="F624" s="38"/>
      <c r="G624" s="38"/>
      <c r="H624" s="38"/>
      <c r="I624" s="38"/>
      <c r="J624" s="38"/>
      <c r="K624" s="38"/>
      <c r="L624" s="38"/>
      <c r="M624" s="38"/>
      <c r="N624" s="38"/>
      <c r="O624" s="38"/>
      <c r="P624" s="38"/>
    </row>
    <row r="625" spans="1:16" ht="11.25" customHeight="1" x14ac:dyDescent="0.2">
      <c r="A625" s="80"/>
      <c r="B625" s="81"/>
      <c r="C625" s="49"/>
      <c r="D625" s="82"/>
      <c r="E625" s="38"/>
      <c r="F625" s="38"/>
      <c r="G625" s="38"/>
      <c r="H625" s="38"/>
      <c r="I625" s="38"/>
      <c r="J625" s="38"/>
      <c r="K625" s="38"/>
      <c r="L625" s="38"/>
      <c r="M625" s="38"/>
      <c r="N625" s="38"/>
      <c r="O625" s="38"/>
      <c r="P625" s="38"/>
    </row>
    <row r="626" spans="1:16" ht="11.25" customHeight="1" x14ac:dyDescent="0.2">
      <c r="A626" s="80"/>
      <c r="B626" s="81"/>
      <c r="C626" s="49"/>
      <c r="D626" s="82"/>
      <c r="E626" s="38"/>
      <c r="F626" s="38"/>
      <c r="G626" s="38"/>
      <c r="H626" s="38"/>
      <c r="I626" s="38"/>
      <c r="J626" s="38"/>
      <c r="K626" s="38"/>
      <c r="L626" s="38"/>
      <c r="M626" s="38"/>
      <c r="N626" s="38"/>
      <c r="O626" s="38"/>
      <c r="P626" s="38"/>
    </row>
    <row r="627" spans="1:16" ht="11.25" customHeight="1" x14ac:dyDescent="0.2">
      <c r="A627" s="80"/>
      <c r="B627" s="81"/>
      <c r="C627" s="49"/>
      <c r="D627" s="82"/>
      <c r="E627" s="38"/>
      <c r="F627" s="38"/>
      <c r="G627" s="38"/>
      <c r="H627" s="38"/>
      <c r="I627" s="38"/>
      <c r="J627" s="38"/>
      <c r="K627" s="38"/>
      <c r="L627" s="38"/>
      <c r="M627" s="38"/>
      <c r="N627" s="38"/>
      <c r="O627" s="38"/>
      <c r="P627" s="38"/>
    </row>
    <row r="628" spans="1:16" ht="11.25" customHeight="1" x14ac:dyDescent="0.2">
      <c r="A628" s="80"/>
      <c r="B628" s="81"/>
      <c r="C628" s="49"/>
      <c r="D628" s="82"/>
      <c r="E628" s="38"/>
      <c r="F628" s="38"/>
      <c r="G628" s="38"/>
      <c r="H628" s="38"/>
      <c r="I628" s="38"/>
      <c r="J628" s="38"/>
      <c r="K628" s="38"/>
      <c r="L628" s="38"/>
      <c r="M628" s="38"/>
      <c r="N628" s="38"/>
      <c r="O628" s="38"/>
      <c r="P628" s="38"/>
    </row>
    <row r="629" spans="1:16" ht="11.25" customHeight="1" x14ac:dyDescent="0.2">
      <c r="A629" s="80"/>
      <c r="B629" s="81"/>
      <c r="C629" s="49"/>
      <c r="D629" s="82"/>
      <c r="E629" s="38"/>
      <c r="F629" s="38"/>
      <c r="G629" s="38"/>
      <c r="H629" s="38"/>
      <c r="I629" s="38"/>
      <c r="J629" s="38"/>
      <c r="K629" s="38"/>
      <c r="L629" s="38"/>
      <c r="M629" s="38"/>
      <c r="N629" s="38"/>
      <c r="O629" s="38"/>
      <c r="P629" s="38"/>
    </row>
    <row r="630" spans="1:16" ht="11.25" customHeight="1" x14ac:dyDescent="0.2">
      <c r="A630" s="80"/>
      <c r="B630" s="81"/>
      <c r="C630" s="49"/>
      <c r="D630" s="82"/>
      <c r="E630" s="38"/>
      <c r="F630" s="38"/>
      <c r="G630" s="38"/>
      <c r="H630" s="38"/>
      <c r="I630" s="38"/>
      <c r="J630" s="38"/>
      <c r="K630" s="38"/>
      <c r="L630" s="38"/>
      <c r="M630" s="38"/>
      <c r="N630" s="38"/>
      <c r="O630" s="38"/>
      <c r="P630" s="38"/>
    </row>
    <row r="631" spans="1:16" ht="11.25" customHeight="1" x14ac:dyDescent="0.2">
      <c r="A631" s="80"/>
      <c r="B631" s="81"/>
      <c r="C631" s="49"/>
      <c r="D631" s="82"/>
      <c r="E631" s="38"/>
      <c r="F631" s="38"/>
      <c r="G631" s="38"/>
      <c r="H631" s="38"/>
      <c r="I631" s="38"/>
      <c r="J631" s="38"/>
      <c r="K631" s="38"/>
      <c r="L631" s="38"/>
      <c r="M631" s="38"/>
      <c r="N631" s="38"/>
      <c r="O631" s="38"/>
      <c r="P631" s="38"/>
    </row>
    <row r="632" spans="1:16" ht="11.25" customHeight="1" x14ac:dyDescent="0.2">
      <c r="A632" s="80"/>
      <c r="B632" s="81"/>
      <c r="C632" s="49"/>
      <c r="D632" s="82"/>
      <c r="E632" s="38"/>
      <c r="F632" s="38"/>
      <c r="G632" s="38"/>
      <c r="H632" s="38"/>
      <c r="I632" s="38"/>
      <c r="J632" s="38"/>
      <c r="K632" s="38"/>
      <c r="L632" s="38"/>
      <c r="M632" s="38"/>
      <c r="N632" s="38"/>
      <c r="O632" s="38"/>
      <c r="P632" s="38"/>
    </row>
    <row r="633" spans="1:16" ht="11.25" customHeight="1" x14ac:dyDescent="0.2">
      <c r="A633" s="80"/>
      <c r="B633" s="81"/>
      <c r="C633" s="49"/>
      <c r="D633" s="82"/>
      <c r="E633" s="38"/>
      <c r="F633" s="38"/>
      <c r="G633" s="38"/>
      <c r="H633" s="38"/>
      <c r="I633" s="38"/>
      <c r="J633" s="38"/>
      <c r="K633" s="38"/>
      <c r="L633" s="38"/>
      <c r="M633" s="38"/>
      <c r="N633" s="38"/>
      <c r="O633" s="38"/>
      <c r="P633" s="38"/>
    </row>
    <row r="634" spans="1:16" ht="11.25" customHeight="1" x14ac:dyDescent="0.2">
      <c r="A634" s="80"/>
      <c r="B634" s="81"/>
      <c r="C634" s="49"/>
      <c r="D634" s="82"/>
      <c r="E634" s="38"/>
      <c r="F634" s="38"/>
      <c r="G634" s="38"/>
      <c r="H634" s="38"/>
      <c r="I634" s="38"/>
      <c r="J634" s="38"/>
      <c r="K634" s="38"/>
      <c r="L634" s="38"/>
      <c r="M634" s="38"/>
      <c r="N634" s="38"/>
      <c r="O634" s="38"/>
      <c r="P634" s="38"/>
    </row>
    <row r="635" spans="1:16" ht="11.25" customHeight="1" x14ac:dyDescent="0.2">
      <c r="A635" s="80"/>
      <c r="B635" s="81"/>
      <c r="C635" s="49"/>
      <c r="D635" s="82"/>
      <c r="E635" s="38"/>
      <c r="F635" s="38"/>
      <c r="G635" s="38"/>
      <c r="H635" s="38"/>
      <c r="I635" s="38"/>
      <c r="J635" s="38"/>
      <c r="K635" s="38"/>
      <c r="L635" s="38"/>
      <c r="M635" s="38"/>
      <c r="N635" s="38"/>
      <c r="O635" s="38"/>
      <c r="P635" s="38"/>
    </row>
    <row r="636" spans="1:16" ht="11.25" customHeight="1" x14ac:dyDescent="0.2">
      <c r="A636" s="80"/>
      <c r="B636" s="81"/>
      <c r="C636" s="49"/>
      <c r="D636" s="82"/>
      <c r="E636" s="38"/>
      <c r="F636" s="38"/>
      <c r="G636" s="38"/>
      <c r="H636" s="38"/>
      <c r="I636" s="38"/>
      <c r="J636" s="38"/>
      <c r="K636" s="38"/>
      <c r="L636" s="38"/>
      <c r="M636" s="38"/>
      <c r="N636" s="38"/>
      <c r="O636" s="38"/>
      <c r="P636" s="38"/>
    </row>
    <row r="637" spans="1:16" ht="11.25" customHeight="1" x14ac:dyDescent="0.2">
      <c r="A637" s="80"/>
      <c r="B637" s="81"/>
      <c r="C637" s="49"/>
      <c r="D637" s="82"/>
      <c r="E637" s="38"/>
      <c r="F637" s="38"/>
      <c r="G637" s="38"/>
      <c r="H637" s="38"/>
      <c r="I637" s="38"/>
      <c r="J637" s="38"/>
      <c r="K637" s="38"/>
      <c r="L637" s="38"/>
      <c r="M637" s="38"/>
      <c r="N637" s="38"/>
      <c r="O637" s="38"/>
      <c r="P637" s="38"/>
    </row>
    <row r="638" spans="1:16" ht="11.25" customHeight="1" x14ac:dyDescent="0.2">
      <c r="A638" s="80"/>
      <c r="B638" s="81"/>
      <c r="C638" s="49"/>
      <c r="D638" s="82"/>
      <c r="E638" s="38"/>
      <c r="F638" s="38"/>
      <c r="G638" s="38"/>
      <c r="H638" s="38"/>
      <c r="I638" s="38"/>
      <c r="J638" s="38"/>
      <c r="K638" s="38"/>
      <c r="L638" s="38"/>
      <c r="M638" s="38"/>
      <c r="N638" s="38"/>
      <c r="O638" s="38"/>
      <c r="P638" s="38"/>
    </row>
    <row r="639" spans="1:16" ht="11.25" customHeight="1" x14ac:dyDescent="0.2">
      <c r="A639" s="80"/>
      <c r="B639" s="81"/>
      <c r="C639" s="49"/>
      <c r="D639" s="82"/>
      <c r="E639" s="38"/>
      <c r="F639" s="38"/>
      <c r="G639" s="38"/>
      <c r="H639" s="38"/>
      <c r="I639" s="38"/>
      <c r="J639" s="38"/>
      <c r="K639" s="38"/>
      <c r="L639" s="38"/>
      <c r="M639" s="38"/>
      <c r="N639" s="38"/>
      <c r="O639" s="38"/>
      <c r="P639" s="38"/>
    </row>
    <row r="640" spans="1:16" ht="11.25" customHeight="1" x14ac:dyDescent="0.2">
      <c r="A640" s="80"/>
      <c r="B640" s="81"/>
      <c r="C640" s="49"/>
      <c r="D640" s="82"/>
      <c r="E640" s="38"/>
      <c r="F640" s="38"/>
      <c r="G640" s="38"/>
      <c r="H640" s="38"/>
      <c r="I640" s="38"/>
      <c r="J640" s="38"/>
      <c r="K640" s="38"/>
      <c r="L640" s="38"/>
      <c r="M640" s="38"/>
      <c r="N640" s="38"/>
      <c r="O640" s="38"/>
      <c r="P640" s="38"/>
    </row>
    <row r="641" spans="1:16" ht="11.25" customHeight="1" x14ac:dyDescent="0.2">
      <c r="A641" s="80"/>
      <c r="B641" s="81"/>
      <c r="C641" s="49"/>
      <c r="D641" s="82"/>
      <c r="E641" s="38"/>
      <c r="F641" s="38"/>
      <c r="G641" s="38"/>
      <c r="H641" s="38"/>
      <c r="I641" s="38"/>
      <c r="J641" s="38"/>
      <c r="K641" s="38"/>
      <c r="L641" s="38"/>
      <c r="M641" s="38"/>
      <c r="N641" s="38"/>
      <c r="O641" s="38"/>
      <c r="P641" s="38"/>
    </row>
    <row r="642" spans="1:16" ht="11.25" customHeight="1" x14ac:dyDescent="0.2">
      <c r="A642" s="80"/>
      <c r="B642" s="81"/>
      <c r="C642" s="49"/>
      <c r="D642" s="82"/>
      <c r="E642" s="38"/>
      <c r="F642" s="38"/>
      <c r="G642" s="38"/>
      <c r="H642" s="38"/>
      <c r="I642" s="38"/>
      <c r="J642" s="38"/>
      <c r="K642" s="38"/>
      <c r="L642" s="38"/>
      <c r="M642" s="38"/>
      <c r="N642" s="38"/>
      <c r="O642" s="38"/>
      <c r="P642" s="38"/>
    </row>
    <row r="643" spans="1:16" ht="11.25" customHeight="1" x14ac:dyDescent="0.2">
      <c r="A643" s="80"/>
      <c r="B643" s="81"/>
      <c r="C643" s="49"/>
      <c r="D643" s="82"/>
      <c r="E643" s="38"/>
      <c r="F643" s="38"/>
      <c r="G643" s="38"/>
      <c r="H643" s="38"/>
      <c r="I643" s="38"/>
      <c r="J643" s="38"/>
      <c r="K643" s="38"/>
      <c r="L643" s="38"/>
      <c r="M643" s="38"/>
      <c r="N643" s="38"/>
      <c r="O643" s="38"/>
      <c r="P643" s="38"/>
    </row>
    <row r="644" spans="1:16" ht="11.25" customHeight="1" x14ac:dyDescent="0.2">
      <c r="A644" s="80"/>
      <c r="B644" s="81"/>
      <c r="C644" s="49"/>
      <c r="D644" s="82"/>
      <c r="E644" s="38"/>
      <c r="F644" s="38"/>
      <c r="G644" s="38"/>
      <c r="H644" s="38"/>
      <c r="I644" s="38"/>
      <c r="J644" s="38"/>
      <c r="K644" s="38"/>
      <c r="L644" s="38"/>
      <c r="M644" s="38"/>
      <c r="N644" s="38"/>
      <c r="O644" s="38"/>
      <c r="P644" s="38"/>
    </row>
    <row r="645" spans="1:16" ht="11.25" customHeight="1" x14ac:dyDescent="0.2">
      <c r="A645" s="80"/>
      <c r="B645" s="81"/>
      <c r="C645" s="49"/>
      <c r="D645" s="82"/>
      <c r="E645" s="38"/>
      <c r="F645" s="38"/>
      <c r="G645" s="38"/>
      <c r="H645" s="38"/>
      <c r="I645" s="38"/>
      <c r="J645" s="38"/>
      <c r="K645" s="38"/>
      <c r="L645" s="38"/>
      <c r="M645" s="38"/>
      <c r="N645" s="38"/>
      <c r="O645" s="38"/>
      <c r="P645" s="38"/>
    </row>
    <row r="646" spans="1:16" ht="11.25" customHeight="1" x14ac:dyDescent="0.2">
      <c r="A646" s="80"/>
      <c r="B646" s="81"/>
      <c r="C646" s="49"/>
      <c r="D646" s="82"/>
      <c r="E646" s="38"/>
      <c r="F646" s="38"/>
      <c r="G646" s="38"/>
      <c r="H646" s="38"/>
      <c r="I646" s="38"/>
      <c r="J646" s="38"/>
      <c r="K646" s="38"/>
      <c r="L646" s="38"/>
      <c r="M646" s="38"/>
      <c r="N646" s="38"/>
      <c r="O646" s="38"/>
      <c r="P646" s="38"/>
    </row>
    <row r="647" spans="1:16" ht="11.25" customHeight="1" x14ac:dyDescent="0.2">
      <c r="A647" s="80"/>
      <c r="B647" s="81"/>
      <c r="C647" s="49"/>
      <c r="D647" s="82"/>
      <c r="E647" s="38"/>
      <c r="F647" s="38"/>
      <c r="G647" s="38"/>
      <c r="H647" s="38"/>
      <c r="I647" s="38"/>
      <c r="J647" s="38"/>
      <c r="K647" s="38"/>
      <c r="L647" s="38"/>
      <c r="M647" s="38"/>
      <c r="N647" s="38"/>
      <c r="O647" s="38"/>
      <c r="P647" s="38"/>
    </row>
    <row r="648" spans="1:16" ht="11.25" customHeight="1" x14ac:dyDescent="0.2">
      <c r="A648" s="80"/>
      <c r="B648" s="81"/>
      <c r="C648" s="49"/>
      <c r="D648" s="82"/>
      <c r="E648" s="38"/>
      <c r="F648" s="38"/>
      <c r="G648" s="38"/>
      <c r="H648" s="38"/>
      <c r="I648" s="38"/>
      <c r="J648" s="38"/>
      <c r="K648" s="38"/>
      <c r="L648" s="38"/>
      <c r="M648" s="38"/>
      <c r="N648" s="38"/>
      <c r="O648" s="38"/>
      <c r="P648" s="38"/>
    </row>
    <row r="649" spans="1:16" ht="11.25" customHeight="1" x14ac:dyDescent="0.2">
      <c r="A649" s="80"/>
      <c r="B649" s="81"/>
      <c r="C649" s="49"/>
      <c r="D649" s="82"/>
      <c r="E649" s="38"/>
      <c r="F649" s="38"/>
      <c r="G649" s="38"/>
      <c r="H649" s="38"/>
      <c r="I649" s="38"/>
      <c r="J649" s="38"/>
      <c r="K649" s="38"/>
      <c r="L649" s="38"/>
      <c r="M649" s="38"/>
      <c r="N649" s="38"/>
      <c r="O649" s="38"/>
      <c r="P649" s="38"/>
    </row>
    <row r="650" spans="1:16" ht="11.25" customHeight="1" x14ac:dyDescent="0.2">
      <c r="A650" s="80"/>
      <c r="B650" s="81"/>
      <c r="C650" s="49"/>
      <c r="D650" s="82"/>
      <c r="E650" s="38"/>
      <c r="F650" s="38"/>
      <c r="G650" s="38"/>
      <c r="H650" s="38"/>
      <c r="I650" s="38"/>
      <c r="J650" s="38"/>
      <c r="K650" s="38"/>
      <c r="L650" s="38"/>
      <c r="M650" s="38"/>
      <c r="N650" s="38"/>
      <c r="O650" s="38"/>
      <c r="P650" s="38"/>
    </row>
    <row r="651" spans="1:16" ht="11.25" customHeight="1" x14ac:dyDescent="0.2">
      <c r="A651" s="80"/>
      <c r="B651" s="81"/>
      <c r="C651" s="49"/>
      <c r="D651" s="82"/>
      <c r="E651" s="38"/>
      <c r="F651" s="38"/>
      <c r="G651" s="38"/>
      <c r="H651" s="38"/>
      <c r="I651" s="38"/>
      <c r="J651" s="38"/>
      <c r="K651" s="38"/>
      <c r="L651" s="38"/>
      <c r="M651" s="38"/>
      <c r="N651" s="38"/>
      <c r="O651" s="38"/>
      <c r="P651" s="38"/>
    </row>
    <row r="652" spans="1:16" ht="11.25" customHeight="1" x14ac:dyDescent="0.2">
      <c r="A652" s="80"/>
      <c r="B652" s="81"/>
      <c r="C652" s="49"/>
      <c r="D652" s="82"/>
      <c r="E652" s="38"/>
      <c r="F652" s="38"/>
      <c r="G652" s="38"/>
      <c r="H652" s="38"/>
      <c r="I652" s="38"/>
      <c r="J652" s="38"/>
      <c r="K652" s="38"/>
      <c r="L652" s="38"/>
      <c r="M652" s="38"/>
      <c r="N652" s="38"/>
      <c r="O652" s="38"/>
      <c r="P652" s="38"/>
    </row>
    <row r="653" spans="1:16" ht="11.25" customHeight="1" x14ac:dyDescent="0.2">
      <c r="A653" s="80"/>
      <c r="B653" s="81"/>
      <c r="C653" s="49"/>
      <c r="D653" s="82"/>
      <c r="E653" s="38"/>
      <c r="F653" s="38"/>
      <c r="G653" s="38"/>
      <c r="H653" s="38"/>
      <c r="I653" s="38"/>
      <c r="J653" s="38"/>
      <c r="K653" s="38"/>
      <c r="L653" s="38"/>
      <c r="M653" s="38"/>
      <c r="N653" s="38"/>
      <c r="O653" s="38"/>
      <c r="P653" s="38"/>
    </row>
    <row r="654" spans="1:16" ht="11.25" customHeight="1" x14ac:dyDescent="0.2">
      <c r="A654" s="80"/>
      <c r="B654" s="81"/>
      <c r="C654" s="49"/>
      <c r="D654" s="82"/>
      <c r="E654" s="38"/>
      <c r="F654" s="38"/>
      <c r="G654" s="38"/>
      <c r="H654" s="38"/>
      <c r="I654" s="38"/>
      <c r="J654" s="38"/>
      <c r="K654" s="38"/>
      <c r="L654" s="38"/>
      <c r="M654" s="38"/>
      <c r="N654" s="38"/>
      <c r="O654" s="38"/>
      <c r="P654" s="38"/>
    </row>
    <row r="655" spans="1:16" ht="11.25" customHeight="1" x14ac:dyDescent="0.2">
      <c r="A655" s="80"/>
      <c r="B655" s="81"/>
      <c r="C655" s="49"/>
      <c r="D655" s="82"/>
      <c r="E655" s="38"/>
      <c r="F655" s="38"/>
      <c r="G655" s="38"/>
      <c r="H655" s="38"/>
      <c r="I655" s="38"/>
      <c r="J655" s="38"/>
      <c r="K655" s="38"/>
      <c r="L655" s="38"/>
      <c r="M655" s="38"/>
      <c r="N655" s="38"/>
      <c r="O655" s="38"/>
      <c r="P655" s="38"/>
    </row>
    <row r="656" spans="1:16" ht="11.25" customHeight="1" x14ac:dyDescent="0.2">
      <c r="A656" s="80"/>
      <c r="B656" s="81"/>
      <c r="C656" s="49"/>
      <c r="D656" s="82"/>
      <c r="E656" s="38"/>
      <c r="F656" s="38"/>
      <c r="G656" s="38"/>
      <c r="H656" s="38"/>
      <c r="I656" s="38"/>
      <c r="J656" s="38"/>
      <c r="K656" s="38"/>
      <c r="L656" s="38"/>
      <c r="M656" s="38"/>
      <c r="N656" s="38"/>
      <c r="O656" s="38"/>
      <c r="P656" s="38"/>
    </row>
    <row r="657" spans="1:16" ht="11.25" customHeight="1" x14ac:dyDescent="0.2">
      <c r="A657" s="80"/>
      <c r="B657" s="81"/>
      <c r="C657" s="49"/>
      <c r="D657" s="82"/>
      <c r="E657" s="38"/>
      <c r="F657" s="38"/>
      <c r="G657" s="38"/>
      <c r="H657" s="38"/>
      <c r="I657" s="38"/>
      <c r="J657" s="38"/>
      <c r="K657" s="38"/>
      <c r="L657" s="38"/>
      <c r="M657" s="38"/>
      <c r="N657" s="38"/>
      <c r="O657" s="38"/>
      <c r="P657" s="38"/>
    </row>
    <row r="658" spans="1:16" ht="11.25" customHeight="1" x14ac:dyDescent="0.2">
      <c r="A658" s="80"/>
      <c r="B658" s="81"/>
      <c r="C658" s="49"/>
      <c r="D658" s="82"/>
      <c r="E658" s="38"/>
      <c r="F658" s="38"/>
      <c r="G658" s="38"/>
      <c r="H658" s="38"/>
      <c r="I658" s="38"/>
      <c r="J658" s="38"/>
      <c r="K658" s="38"/>
      <c r="L658" s="38"/>
      <c r="M658" s="38"/>
      <c r="N658" s="38"/>
      <c r="O658" s="38"/>
      <c r="P658" s="38"/>
    </row>
    <row r="659" spans="1:16" ht="11.25" customHeight="1" x14ac:dyDescent="0.2">
      <c r="A659" s="80"/>
      <c r="B659" s="81"/>
      <c r="C659" s="49"/>
      <c r="D659" s="82"/>
      <c r="E659" s="38"/>
      <c r="F659" s="38"/>
      <c r="G659" s="38"/>
      <c r="H659" s="38"/>
      <c r="I659" s="38"/>
      <c r="J659" s="38"/>
      <c r="K659" s="38"/>
      <c r="L659" s="38"/>
      <c r="M659" s="38"/>
      <c r="N659" s="38"/>
      <c r="O659" s="38"/>
      <c r="P659" s="38"/>
    </row>
    <row r="660" spans="1:16" ht="11.25" customHeight="1" x14ac:dyDescent="0.2">
      <c r="A660" s="80"/>
      <c r="B660" s="81"/>
      <c r="C660" s="49"/>
      <c r="D660" s="82"/>
      <c r="E660" s="38"/>
      <c r="F660" s="38"/>
      <c r="G660" s="38"/>
      <c r="H660" s="38"/>
      <c r="I660" s="38"/>
      <c r="J660" s="38"/>
      <c r="K660" s="38"/>
      <c r="L660" s="38"/>
      <c r="M660" s="38"/>
      <c r="N660" s="38"/>
      <c r="O660" s="38"/>
      <c r="P660" s="38"/>
    </row>
    <row r="661" spans="1:16" ht="11.25" customHeight="1" x14ac:dyDescent="0.2">
      <c r="A661" s="80"/>
      <c r="B661" s="81"/>
      <c r="C661" s="49"/>
      <c r="D661" s="82"/>
      <c r="E661" s="38"/>
      <c r="F661" s="38"/>
      <c r="G661" s="38"/>
      <c r="H661" s="38"/>
      <c r="I661" s="38"/>
      <c r="J661" s="38"/>
      <c r="K661" s="38"/>
      <c r="L661" s="38"/>
      <c r="M661" s="38"/>
      <c r="N661" s="38"/>
      <c r="O661" s="38"/>
      <c r="P661" s="38"/>
    </row>
    <row r="662" spans="1:16" ht="11.25" customHeight="1" x14ac:dyDescent="0.2">
      <c r="A662" s="80"/>
      <c r="B662" s="81"/>
      <c r="C662" s="49"/>
      <c r="D662" s="82"/>
      <c r="E662" s="38"/>
      <c r="F662" s="38"/>
      <c r="G662" s="38"/>
      <c r="H662" s="38"/>
      <c r="I662" s="38"/>
      <c r="J662" s="38"/>
      <c r="K662" s="38"/>
      <c r="L662" s="38"/>
      <c r="M662" s="38"/>
      <c r="N662" s="38"/>
      <c r="O662" s="38"/>
      <c r="P662" s="38"/>
    </row>
    <row r="663" spans="1:16" ht="11.25" customHeight="1" x14ac:dyDescent="0.2">
      <c r="A663" s="80"/>
      <c r="B663" s="81"/>
      <c r="C663" s="49"/>
      <c r="D663" s="82"/>
      <c r="E663" s="38"/>
      <c r="F663" s="38"/>
      <c r="G663" s="38"/>
      <c r="H663" s="38"/>
      <c r="I663" s="38"/>
      <c r="J663" s="38"/>
      <c r="K663" s="38"/>
      <c r="L663" s="38"/>
      <c r="M663" s="38"/>
      <c r="N663" s="38"/>
      <c r="O663" s="38"/>
      <c r="P663" s="38"/>
    </row>
    <row r="664" spans="1:16" ht="11.25" customHeight="1" x14ac:dyDescent="0.2">
      <c r="A664" s="80"/>
      <c r="B664" s="81"/>
      <c r="C664" s="49"/>
      <c r="D664" s="82"/>
      <c r="E664" s="38"/>
      <c r="F664" s="38"/>
      <c r="G664" s="38"/>
      <c r="H664" s="38"/>
      <c r="I664" s="38"/>
      <c r="J664" s="38"/>
      <c r="K664" s="38"/>
      <c r="L664" s="38"/>
      <c r="M664" s="38"/>
      <c r="N664" s="38"/>
      <c r="O664" s="38"/>
      <c r="P664" s="38"/>
    </row>
    <row r="665" spans="1:16" ht="11.25" customHeight="1" x14ac:dyDescent="0.2">
      <c r="A665" s="80"/>
      <c r="B665" s="81"/>
      <c r="C665" s="49"/>
      <c r="D665" s="82"/>
      <c r="E665" s="38"/>
      <c r="F665" s="38"/>
      <c r="G665" s="38"/>
      <c r="H665" s="38"/>
      <c r="I665" s="38"/>
      <c r="J665" s="38"/>
      <c r="K665" s="38"/>
      <c r="L665" s="38"/>
      <c r="M665" s="38"/>
      <c r="N665" s="38"/>
      <c r="O665" s="38"/>
      <c r="P665" s="38"/>
    </row>
    <row r="666" spans="1:16" ht="11.25" customHeight="1" x14ac:dyDescent="0.2">
      <c r="A666" s="80"/>
      <c r="B666" s="81"/>
      <c r="C666" s="49"/>
      <c r="D666" s="82"/>
      <c r="E666" s="38"/>
      <c r="F666" s="38"/>
      <c r="G666" s="38"/>
      <c r="H666" s="38"/>
      <c r="I666" s="38"/>
      <c r="J666" s="38"/>
      <c r="K666" s="38"/>
      <c r="L666" s="38"/>
      <c r="M666" s="38"/>
      <c r="N666" s="38"/>
      <c r="O666" s="38"/>
      <c r="P666" s="38"/>
    </row>
    <row r="667" spans="1:16" ht="11.25" customHeight="1" x14ac:dyDescent="0.2">
      <c r="A667" s="80"/>
      <c r="B667" s="81"/>
      <c r="C667" s="49"/>
      <c r="D667" s="82"/>
      <c r="E667" s="38"/>
      <c r="F667" s="38"/>
      <c r="G667" s="38"/>
      <c r="H667" s="38"/>
      <c r="I667" s="38"/>
      <c r="J667" s="38"/>
      <c r="K667" s="38"/>
      <c r="L667" s="38"/>
      <c r="M667" s="38"/>
      <c r="N667" s="38"/>
      <c r="O667" s="38"/>
      <c r="P667" s="38"/>
    </row>
    <row r="668" spans="1:16" ht="11.25" customHeight="1" x14ac:dyDescent="0.2">
      <c r="A668" s="80"/>
      <c r="B668" s="81"/>
      <c r="C668" s="49"/>
      <c r="D668" s="82"/>
      <c r="E668" s="38"/>
      <c r="F668" s="38"/>
      <c r="G668" s="38"/>
      <c r="H668" s="38"/>
      <c r="I668" s="38"/>
      <c r="J668" s="38"/>
      <c r="K668" s="38"/>
      <c r="L668" s="38"/>
      <c r="M668" s="38"/>
      <c r="N668" s="38"/>
      <c r="O668" s="38"/>
      <c r="P668" s="38"/>
    </row>
    <row r="669" spans="1:16" ht="11.25" customHeight="1" x14ac:dyDescent="0.2">
      <c r="A669" s="80"/>
      <c r="B669" s="81"/>
      <c r="C669" s="49"/>
      <c r="D669" s="82"/>
      <c r="E669" s="38"/>
      <c r="F669" s="38"/>
      <c r="G669" s="38"/>
      <c r="H669" s="38"/>
      <c r="I669" s="38"/>
      <c r="J669" s="38"/>
      <c r="K669" s="38"/>
      <c r="L669" s="38"/>
      <c r="M669" s="38"/>
      <c r="N669" s="38"/>
      <c r="O669" s="38"/>
      <c r="P669" s="38"/>
    </row>
    <row r="670" spans="1:16" ht="11.25" customHeight="1" x14ac:dyDescent="0.2">
      <c r="A670" s="80"/>
      <c r="B670" s="81"/>
      <c r="C670" s="49"/>
      <c r="D670" s="82"/>
      <c r="E670" s="38"/>
      <c r="F670" s="38"/>
      <c r="G670" s="38"/>
      <c r="H670" s="38"/>
      <c r="I670" s="38"/>
      <c r="J670" s="38"/>
      <c r="K670" s="38"/>
      <c r="L670" s="38"/>
      <c r="M670" s="38"/>
      <c r="N670" s="38"/>
      <c r="O670" s="38"/>
      <c r="P670" s="38"/>
    </row>
    <row r="671" spans="1:16" ht="11.25" customHeight="1" x14ac:dyDescent="0.2">
      <c r="A671" s="80"/>
      <c r="B671" s="81"/>
      <c r="C671" s="49"/>
      <c r="D671" s="82"/>
      <c r="E671" s="38"/>
      <c r="F671" s="38"/>
      <c r="G671" s="38"/>
      <c r="H671" s="38"/>
      <c r="I671" s="38"/>
      <c r="J671" s="38"/>
      <c r="K671" s="38"/>
      <c r="L671" s="38"/>
      <c r="M671" s="38"/>
      <c r="N671" s="38"/>
      <c r="O671" s="38"/>
      <c r="P671" s="38"/>
    </row>
    <row r="672" spans="1:16" ht="11.25" customHeight="1" x14ac:dyDescent="0.2">
      <c r="A672" s="80"/>
      <c r="B672" s="81"/>
      <c r="C672" s="49"/>
      <c r="D672" s="82"/>
      <c r="E672" s="38"/>
      <c r="F672" s="38"/>
      <c r="G672" s="38"/>
      <c r="H672" s="38"/>
      <c r="I672" s="38"/>
      <c r="J672" s="38"/>
      <c r="K672" s="38"/>
      <c r="L672" s="38"/>
      <c r="M672" s="38"/>
      <c r="N672" s="38"/>
      <c r="O672" s="38"/>
      <c r="P672" s="38"/>
    </row>
    <row r="673" spans="1:16" ht="11.25" customHeight="1" x14ac:dyDescent="0.2">
      <c r="A673" s="80"/>
      <c r="B673" s="81"/>
      <c r="C673" s="49"/>
      <c r="D673" s="82"/>
      <c r="E673" s="38"/>
      <c r="F673" s="38"/>
      <c r="G673" s="38"/>
      <c r="H673" s="38"/>
      <c r="I673" s="38"/>
      <c r="J673" s="38"/>
      <c r="K673" s="38"/>
      <c r="L673" s="38"/>
      <c r="M673" s="38"/>
      <c r="N673" s="38"/>
      <c r="O673" s="38"/>
      <c r="P673" s="38"/>
    </row>
    <row r="674" spans="1:16" ht="11.25" customHeight="1" x14ac:dyDescent="0.2">
      <c r="A674" s="80"/>
      <c r="B674" s="81"/>
      <c r="C674" s="49"/>
      <c r="D674" s="82"/>
      <c r="E674" s="38"/>
      <c r="F674" s="38"/>
      <c r="G674" s="38"/>
      <c r="H674" s="38"/>
      <c r="I674" s="38"/>
      <c r="J674" s="38"/>
      <c r="K674" s="38"/>
      <c r="L674" s="38"/>
      <c r="M674" s="38"/>
      <c r="N674" s="38"/>
      <c r="O674" s="38"/>
      <c r="P674" s="38"/>
    </row>
    <row r="675" spans="1:16" ht="11.25" customHeight="1" x14ac:dyDescent="0.2">
      <c r="A675" s="80"/>
      <c r="B675" s="81"/>
      <c r="C675" s="49"/>
      <c r="D675" s="82"/>
      <c r="E675" s="38"/>
      <c r="F675" s="38"/>
      <c r="G675" s="38"/>
      <c r="H675" s="38"/>
      <c r="I675" s="38"/>
      <c r="J675" s="38"/>
      <c r="K675" s="38"/>
      <c r="L675" s="38"/>
      <c r="M675" s="38"/>
      <c r="N675" s="38"/>
      <c r="O675" s="38"/>
      <c r="P675" s="38"/>
    </row>
    <row r="676" spans="1:16" ht="11.25" customHeight="1" x14ac:dyDescent="0.2">
      <c r="A676" s="80"/>
      <c r="B676" s="81"/>
      <c r="C676" s="49"/>
      <c r="D676" s="82"/>
      <c r="E676" s="38"/>
      <c r="F676" s="38"/>
      <c r="G676" s="38"/>
      <c r="H676" s="38"/>
      <c r="I676" s="38"/>
      <c r="J676" s="38"/>
      <c r="K676" s="38"/>
      <c r="L676" s="38"/>
      <c r="M676" s="38"/>
      <c r="N676" s="38"/>
      <c r="O676" s="38"/>
      <c r="P676" s="38"/>
    </row>
    <row r="677" spans="1:16" ht="11.25" customHeight="1" x14ac:dyDescent="0.2">
      <c r="A677" s="80"/>
      <c r="B677" s="81"/>
      <c r="C677" s="49"/>
      <c r="D677" s="82"/>
      <c r="E677" s="38"/>
      <c r="F677" s="38"/>
      <c r="G677" s="38"/>
      <c r="H677" s="38"/>
      <c r="I677" s="38"/>
      <c r="J677" s="38"/>
      <c r="K677" s="38"/>
      <c r="L677" s="38"/>
      <c r="M677" s="38"/>
      <c r="N677" s="38"/>
      <c r="O677" s="38"/>
      <c r="P677" s="38"/>
    </row>
    <row r="678" spans="1:16" ht="11.25" customHeight="1" x14ac:dyDescent="0.2">
      <c r="A678" s="80"/>
      <c r="B678" s="81"/>
      <c r="C678" s="49"/>
      <c r="D678" s="82"/>
      <c r="E678" s="38"/>
      <c r="F678" s="38"/>
      <c r="G678" s="38"/>
      <c r="H678" s="38"/>
      <c r="I678" s="38"/>
      <c r="J678" s="38"/>
      <c r="K678" s="38"/>
      <c r="L678" s="38"/>
      <c r="M678" s="38"/>
      <c r="N678" s="38"/>
      <c r="O678" s="38"/>
      <c r="P678" s="38"/>
    </row>
    <row r="679" spans="1:16" ht="11.25" customHeight="1" x14ac:dyDescent="0.2">
      <c r="A679" s="80"/>
      <c r="B679" s="81"/>
      <c r="C679" s="49"/>
      <c r="D679" s="82"/>
      <c r="E679" s="38"/>
      <c r="F679" s="38"/>
      <c r="G679" s="38"/>
      <c r="H679" s="38"/>
      <c r="I679" s="38"/>
      <c r="J679" s="38"/>
      <c r="K679" s="38"/>
      <c r="L679" s="38"/>
      <c r="M679" s="38"/>
      <c r="N679" s="38"/>
      <c r="O679" s="38"/>
      <c r="P679" s="38"/>
    </row>
    <row r="680" spans="1:16" ht="11.25" customHeight="1" x14ac:dyDescent="0.2">
      <c r="A680" s="80"/>
      <c r="B680" s="81"/>
      <c r="C680" s="49"/>
      <c r="D680" s="82"/>
      <c r="E680" s="38"/>
      <c r="F680" s="38"/>
      <c r="G680" s="38"/>
      <c r="H680" s="38"/>
      <c r="I680" s="38"/>
      <c r="J680" s="38"/>
      <c r="K680" s="38"/>
      <c r="L680" s="38"/>
      <c r="M680" s="38"/>
      <c r="N680" s="38"/>
      <c r="O680" s="38"/>
      <c r="P680" s="38"/>
    </row>
    <row r="681" spans="1:16" ht="11.25" customHeight="1" x14ac:dyDescent="0.2">
      <c r="A681" s="80"/>
      <c r="B681" s="81"/>
      <c r="C681" s="49"/>
      <c r="D681" s="82"/>
      <c r="E681" s="38"/>
      <c r="F681" s="38"/>
      <c r="G681" s="38"/>
      <c r="H681" s="38"/>
      <c r="I681" s="38"/>
      <c r="J681" s="38"/>
      <c r="K681" s="38"/>
      <c r="L681" s="38"/>
      <c r="M681" s="38"/>
      <c r="N681" s="38"/>
      <c r="O681" s="38"/>
      <c r="P681" s="38"/>
    </row>
    <row r="682" spans="1:16" ht="11.25" customHeight="1" x14ac:dyDescent="0.2">
      <c r="A682" s="80"/>
      <c r="B682" s="81"/>
      <c r="C682" s="49"/>
      <c r="D682" s="82"/>
      <c r="E682" s="38"/>
      <c r="F682" s="38"/>
      <c r="G682" s="38"/>
      <c r="H682" s="38"/>
      <c r="I682" s="38"/>
      <c r="J682" s="38"/>
      <c r="K682" s="38"/>
      <c r="L682" s="38"/>
      <c r="M682" s="38"/>
      <c r="N682" s="38"/>
      <c r="O682" s="38"/>
      <c r="P682" s="38"/>
    </row>
    <row r="683" spans="1:16" ht="11.25" customHeight="1" x14ac:dyDescent="0.2">
      <c r="A683" s="80"/>
      <c r="B683" s="81"/>
      <c r="C683" s="49"/>
      <c r="D683" s="82"/>
      <c r="E683" s="38"/>
      <c r="F683" s="38"/>
      <c r="G683" s="38"/>
      <c r="H683" s="38"/>
      <c r="I683" s="38"/>
      <c r="J683" s="38"/>
      <c r="K683" s="38"/>
      <c r="L683" s="38"/>
      <c r="M683" s="38"/>
      <c r="N683" s="38"/>
      <c r="O683" s="38"/>
      <c r="P683" s="38"/>
    </row>
    <row r="684" spans="1:16" ht="11.25" customHeight="1" x14ac:dyDescent="0.2">
      <c r="A684" s="80"/>
      <c r="B684" s="81"/>
      <c r="C684" s="49"/>
      <c r="D684" s="82"/>
      <c r="E684" s="38"/>
      <c r="F684" s="38"/>
      <c r="G684" s="38"/>
      <c r="H684" s="38"/>
      <c r="I684" s="38"/>
      <c r="J684" s="38"/>
      <c r="K684" s="38"/>
      <c r="L684" s="38"/>
      <c r="M684" s="38"/>
      <c r="N684" s="38"/>
      <c r="O684" s="38"/>
      <c r="P684" s="38"/>
    </row>
    <row r="685" spans="1:16" ht="11.25" customHeight="1" x14ac:dyDescent="0.2">
      <c r="A685" s="80"/>
      <c r="B685" s="81"/>
      <c r="C685" s="49"/>
      <c r="D685" s="82"/>
      <c r="E685" s="38"/>
      <c r="F685" s="38"/>
      <c r="G685" s="38"/>
      <c r="H685" s="38"/>
      <c r="I685" s="38"/>
      <c r="J685" s="38"/>
      <c r="K685" s="38"/>
      <c r="L685" s="38"/>
      <c r="M685" s="38"/>
      <c r="N685" s="38"/>
      <c r="O685" s="38"/>
      <c r="P685" s="38"/>
    </row>
    <row r="686" spans="1:16" ht="11.25" customHeight="1" x14ac:dyDescent="0.2">
      <c r="A686" s="80"/>
      <c r="B686" s="81"/>
      <c r="C686" s="49"/>
      <c r="D686" s="82"/>
      <c r="E686" s="38"/>
      <c r="F686" s="38"/>
      <c r="G686" s="38"/>
      <c r="H686" s="38"/>
      <c r="I686" s="38"/>
      <c r="J686" s="38"/>
      <c r="K686" s="38"/>
      <c r="L686" s="38"/>
      <c r="M686" s="38"/>
      <c r="N686" s="38"/>
      <c r="O686" s="38"/>
      <c r="P686" s="38"/>
    </row>
    <row r="687" spans="1:16" ht="11.25" customHeight="1" x14ac:dyDescent="0.2">
      <c r="A687" s="80"/>
      <c r="B687" s="81"/>
      <c r="C687" s="49"/>
      <c r="D687" s="82"/>
      <c r="E687" s="38"/>
      <c r="F687" s="38"/>
      <c r="G687" s="38"/>
      <c r="H687" s="38"/>
      <c r="I687" s="38"/>
      <c r="J687" s="38"/>
      <c r="K687" s="38"/>
      <c r="L687" s="38"/>
      <c r="M687" s="38"/>
      <c r="N687" s="38"/>
      <c r="O687" s="38"/>
      <c r="P687" s="38"/>
    </row>
    <row r="688" spans="1:16" ht="11.25" customHeight="1" x14ac:dyDescent="0.2">
      <c r="A688" s="80"/>
      <c r="B688" s="81"/>
      <c r="C688" s="49"/>
      <c r="D688" s="82"/>
      <c r="E688" s="38"/>
      <c r="F688" s="38"/>
      <c r="G688" s="38"/>
      <c r="H688" s="38"/>
      <c r="I688" s="38"/>
      <c r="J688" s="38"/>
      <c r="K688" s="38"/>
      <c r="L688" s="38"/>
      <c r="M688" s="38"/>
      <c r="N688" s="38"/>
      <c r="O688" s="38"/>
      <c r="P688" s="38"/>
    </row>
    <row r="689" spans="1:16" ht="11.25" customHeight="1" x14ac:dyDescent="0.2">
      <c r="A689" s="80"/>
      <c r="B689" s="81"/>
      <c r="C689" s="49"/>
      <c r="D689" s="82"/>
      <c r="E689" s="38"/>
      <c r="F689" s="38"/>
      <c r="G689" s="38"/>
      <c r="H689" s="38"/>
      <c r="I689" s="38"/>
      <c r="J689" s="38"/>
      <c r="K689" s="38"/>
      <c r="L689" s="38"/>
      <c r="M689" s="38"/>
      <c r="N689" s="38"/>
      <c r="O689" s="38"/>
      <c r="P689" s="38"/>
    </row>
    <row r="690" spans="1:16" ht="11.25" customHeight="1" x14ac:dyDescent="0.2">
      <c r="A690" s="80"/>
      <c r="B690" s="81"/>
      <c r="C690" s="49"/>
      <c r="D690" s="82"/>
      <c r="E690" s="38"/>
      <c r="F690" s="38"/>
      <c r="G690" s="38"/>
      <c r="H690" s="38"/>
      <c r="I690" s="38"/>
      <c r="J690" s="38"/>
      <c r="K690" s="38"/>
      <c r="L690" s="38"/>
      <c r="M690" s="38"/>
      <c r="N690" s="38"/>
      <c r="O690" s="38"/>
      <c r="P690" s="38"/>
    </row>
    <row r="691" spans="1:16" ht="11.25" customHeight="1" x14ac:dyDescent="0.2">
      <c r="A691" s="80"/>
      <c r="B691" s="81"/>
      <c r="C691" s="49"/>
      <c r="D691" s="82"/>
      <c r="E691" s="38"/>
      <c r="F691" s="38"/>
      <c r="G691" s="38"/>
      <c r="H691" s="38"/>
      <c r="I691" s="38"/>
      <c r="J691" s="38"/>
      <c r="K691" s="38"/>
      <c r="L691" s="38"/>
      <c r="M691" s="38"/>
      <c r="N691" s="38"/>
      <c r="O691" s="38"/>
      <c r="P691" s="38"/>
    </row>
    <row r="692" spans="1:16" ht="11.25" customHeight="1" x14ac:dyDescent="0.2">
      <c r="A692" s="80"/>
      <c r="B692" s="81"/>
      <c r="C692" s="49"/>
      <c r="D692" s="82"/>
      <c r="E692" s="38"/>
      <c r="F692" s="38"/>
      <c r="G692" s="38"/>
      <c r="H692" s="38"/>
      <c r="I692" s="38"/>
      <c r="J692" s="38"/>
      <c r="K692" s="38"/>
      <c r="L692" s="38"/>
      <c r="M692" s="38"/>
      <c r="N692" s="38"/>
      <c r="O692" s="38"/>
      <c r="P692" s="38"/>
    </row>
    <row r="693" spans="1:16" ht="11.25" customHeight="1" x14ac:dyDescent="0.2">
      <c r="A693" s="80"/>
      <c r="B693" s="81"/>
      <c r="C693" s="49"/>
      <c r="D693" s="82"/>
      <c r="E693" s="38"/>
      <c r="F693" s="38"/>
      <c r="G693" s="38"/>
      <c r="H693" s="38"/>
      <c r="I693" s="38"/>
      <c r="J693" s="38"/>
      <c r="K693" s="38"/>
      <c r="L693" s="38"/>
      <c r="M693" s="38"/>
      <c r="N693" s="38"/>
      <c r="O693" s="38"/>
      <c r="P693" s="38"/>
    </row>
    <row r="694" spans="1:16" ht="11.25" customHeight="1" x14ac:dyDescent="0.2">
      <c r="A694" s="80"/>
      <c r="B694" s="81"/>
      <c r="C694" s="49"/>
      <c r="D694" s="82"/>
      <c r="E694" s="38"/>
      <c r="F694" s="38"/>
      <c r="G694" s="38"/>
      <c r="H694" s="38"/>
      <c r="I694" s="38"/>
      <c r="J694" s="38"/>
      <c r="K694" s="38"/>
      <c r="L694" s="38"/>
      <c r="M694" s="38"/>
      <c r="N694" s="38"/>
      <c r="O694" s="38"/>
      <c r="P694" s="38"/>
    </row>
    <row r="695" spans="1:16" ht="11.25" customHeight="1" x14ac:dyDescent="0.2">
      <c r="A695" s="80"/>
      <c r="B695" s="81"/>
      <c r="C695" s="49"/>
      <c r="D695" s="82"/>
      <c r="E695" s="38"/>
      <c r="F695" s="38"/>
      <c r="G695" s="38"/>
      <c r="H695" s="38"/>
      <c r="I695" s="38"/>
      <c r="J695" s="38"/>
      <c r="K695" s="38"/>
      <c r="L695" s="38"/>
      <c r="M695" s="38"/>
      <c r="N695" s="38"/>
      <c r="O695" s="38"/>
      <c r="P695" s="38"/>
    </row>
    <row r="696" spans="1:16" ht="11.25" customHeight="1" x14ac:dyDescent="0.2">
      <c r="A696" s="80"/>
      <c r="B696" s="81"/>
      <c r="C696" s="49"/>
      <c r="D696" s="82"/>
      <c r="E696" s="38"/>
      <c r="F696" s="38"/>
      <c r="G696" s="38"/>
      <c r="H696" s="38"/>
      <c r="I696" s="38"/>
      <c r="J696" s="38"/>
      <c r="K696" s="38"/>
      <c r="L696" s="38"/>
      <c r="M696" s="38"/>
      <c r="N696" s="38"/>
      <c r="O696" s="38"/>
      <c r="P696" s="38"/>
    </row>
    <row r="697" spans="1:16" ht="11.25" customHeight="1" x14ac:dyDescent="0.2">
      <c r="A697" s="80"/>
      <c r="B697" s="81"/>
      <c r="C697" s="49"/>
      <c r="D697" s="82"/>
      <c r="E697" s="38"/>
      <c r="F697" s="38"/>
      <c r="G697" s="38"/>
      <c r="H697" s="38"/>
      <c r="I697" s="38"/>
      <c r="J697" s="38"/>
      <c r="K697" s="38"/>
      <c r="L697" s="38"/>
      <c r="M697" s="38"/>
      <c r="N697" s="38"/>
      <c r="O697" s="38"/>
      <c r="P697" s="38"/>
    </row>
    <row r="698" spans="1:16" ht="11.25" customHeight="1" x14ac:dyDescent="0.2">
      <c r="A698" s="80"/>
      <c r="B698" s="81"/>
      <c r="C698" s="49"/>
      <c r="D698" s="82"/>
      <c r="E698" s="38"/>
      <c r="F698" s="38"/>
      <c r="G698" s="38"/>
      <c r="H698" s="38"/>
      <c r="I698" s="38"/>
      <c r="J698" s="38"/>
      <c r="K698" s="38"/>
      <c r="L698" s="38"/>
      <c r="M698" s="38"/>
      <c r="N698" s="38"/>
      <c r="O698" s="38"/>
      <c r="P698" s="38"/>
    </row>
    <row r="699" spans="1:16" ht="11.25" customHeight="1" x14ac:dyDescent="0.2">
      <c r="A699" s="80"/>
      <c r="B699" s="81"/>
      <c r="C699" s="49"/>
      <c r="D699" s="82"/>
      <c r="E699" s="38"/>
      <c r="F699" s="38"/>
      <c r="G699" s="38"/>
      <c r="H699" s="38"/>
      <c r="I699" s="38"/>
      <c r="J699" s="38"/>
      <c r="K699" s="38"/>
      <c r="L699" s="38"/>
      <c r="M699" s="38"/>
      <c r="N699" s="38"/>
      <c r="O699" s="38"/>
      <c r="P699" s="38"/>
    </row>
    <row r="700" spans="1:16" ht="11.25" customHeight="1" x14ac:dyDescent="0.2">
      <c r="A700" s="80"/>
      <c r="B700" s="81"/>
      <c r="C700" s="49"/>
      <c r="D700" s="82"/>
      <c r="E700" s="38"/>
      <c r="F700" s="38"/>
      <c r="G700" s="38"/>
      <c r="H700" s="38"/>
      <c r="I700" s="38"/>
      <c r="J700" s="38"/>
      <c r="K700" s="38"/>
      <c r="L700" s="38"/>
      <c r="M700" s="38"/>
      <c r="N700" s="38"/>
      <c r="O700" s="38"/>
      <c r="P700" s="38"/>
    </row>
    <row r="701" spans="1:16" ht="11.25" customHeight="1" x14ac:dyDescent="0.2">
      <c r="A701" s="80"/>
      <c r="B701" s="81"/>
      <c r="C701" s="49"/>
      <c r="D701" s="82"/>
      <c r="E701" s="38"/>
      <c r="F701" s="38"/>
      <c r="G701" s="38"/>
      <c r="H701" s="38"/>
      <c r="I701" s="38"/>
      <c r="J701" s="38"/>
      <c r="K701" s="38"/>
      <c r="L701" s="38"/>
      <c r="M701" s="38"/>
      <c r="N701" s="38"/>
      <c r="O701" s="38"/>
      <c r="P701" s="38"/>
    </row>
    <row r="702" spans="1:16" ht="11.25" customHeight="1" x14ac:dyDescent="0.2">
      <c r="A702" s="80"/>
      <c r="B702" s="81"/>
      <c r="C702" s="49"/>
      <c r="D702" s="82"/>
      <c r="E702" s="38"/>
      <c r="F702" s="38"/>
      <c r="G702" s="38"/>
      <c r="H702" s="38"/>
      <c r="I702" s="38"/>
      <c r="J702" s="38"/>
      <c r="K702" s="38"/>
      <c r="L702" s="38"/>
      <c r="M702" s="38"/>
      <c r="N702" s="38"/>
      <c r="O702" s="38"/>
      <c r="P702" s="38"/>
    </row>
    <row r="703" spans="1:16" ht="11.25" customHeight="1" x14ac:dyDescent="0.2">
      <c r="A703" s="80"/>
      <c r="B703" s="81"/>
      <c r="C703" s="49"/>
      <c r="D703" s="82"/>
      <c r="E703" s="38"/>
      <c r="F703" s="38"/>
      <c r="G703" s="38"/>
      <c r="H703" s="38"/>
      <c r="I703" s="38"/>
      <c r="J703" s="38"/>
      <c r="K703" s="38"/>
      <c r="L703" s="38"/>
      <c r="M703" s="38"/>
      <c r="N703" s="38"/>
      <c r="O703" s="38"/>
      <c r="P703" s="38"/>
    </row>
    <row r="704" spans="1:16" ht="11.25" customHeight="1" x14ac:dyDescent="0.2">
      <c r="A704" s="80"/>
      <c r="B704" s="81"/>
      <c r="C704" s="49"/>
      <c r="D704" s="82"/>
      <c r="E704" s="38"/>
      <c r="F704" s="38"/>
      <c r="G704" s="38"/>
      <c r="H704" s="38"/>
      <c r="I704" s="38"/>
      <c r="J704" s="38"/>
      <c r="K704" s="38"/>
      <c r="L704" s="38"/>
      <c r="M704" s="38"/>
      <c r="N704" s="38"/>
      <c r="O704" s="38"/>
      <c r="P704" s="38"/>
    </row>
    <row r="705" spans="1:16" ht="11.25" customHeight="1" x14ac:dyDescent="0.2">
      <c r="A705" s="80"/>
      <c r="B705" s="81"/>
      <c r="C705" s="49"/>
      <c r="D705" s="82"/>
      <c r="E705" s="38"/>
      <c r="F705" s="38"/>
      <c r="G705" s="38"/>
      <c r="H705" s="38"/>
      <c r="I705" s="38"/>
      <c r="J705" s="38"/>
      <c r="K705" s="38"/>
      <c r="L705" s="38"/>
      <c r="M705" s="38"/>
      <c r="N705" s="38"/>
      <c r="O705" s="38"/>
      <c r="P705" s="38"/>
    </row>
    <row r="706" spans="1:16" ht="11.25" customHeight="1" x14ac:dyDescent="0.2">
      <c r="A706" s="80"/>
      <c r="B706" s="81"/>
      <c r="C706" s="49"/>
      <c r="D706" s="82"/>
      <c r="E706" s="38"/>
      <c r="F706" s="38"/>
      <c r="G706" s="38"/>
      <c r="H706" s="38"/>
      <c r="I706" s="38"/>
      <c r="J706" s="38"/>
      <c r="K706" s="38"/>
      <c r="L706" s="38"/>
      <c r="M706" s="38"/>
      <c r="N706" s="38"/>
      <c r="O706" s="38"/>
      <c r="P706" s="38"/>
    </row>
    <row r="707" spans="1:16" ht="11.25" customHeight="1" x14ac:dyDescent="0.2">
      <c r="A707" s="80"/>
      <c r="B707" s="81"/>
      <c r="C707" s="49"/>
      <c r="D707" s="82"/>
      <c r="E707" s="38"/>
      <c r="F707" s="38"/>
      <c r="G707" s="38"/>
      <c r="H707" s="38"/>
      <c r="I707" s="38"/>
      <c r="J707" s="38"/>
      <c r="K707" s="38"/>
      <c r="L707" s="38"/>
      <c r="M707" s="38"/>
      <c r="N707" s="38"/>
      <c r="O707" s="38"/>
      <c r="P707" s="38"/>
    </row>
    <row r="708" spans="1:16" ht="11.25" customHeight="1" x14ac:dyDescent="0.2">
      <c r="A708" s="80"/>
      <c r="B708" s="81"/>
      <c r="C708" s="49"/>
      <c r="D708" s="82"/>
      <c r="E708" s="38"/>
      <c r="F708" s="38"/>
      <c r="G708" s="38"/>
      <c r="H708" s="38"/>
      <c r="I708" s="38"/>
      <c r="J708" s="38"/>
      <c r="K708" s="38"/>
      <c r="L708" s="38"/>
      <c r="M708" s="38"/>
      <c r="N708" s="38"/>
      <c r="O708" s="38"/>
      <c r="P708" s="38"/>
    </row>
    <row r="709" spans="1:16" ht="11.25" customHeight="1" x14ac:dyDescent="0.2">
      <c r="A709" s="80"/>
      <c r="B709" s="81"/>
      <c r="C709" s="49"/>
      <c r="D709" s="82"/>
      <c r="E709" s="38"/>
      <c r="F709" s="38"/>
      <c r="G709" s="38"/>
      <c r="H709" s="38"/>
      <c r="I709" s="38"/>
      <c r="J709" s="38"/>
      <c r="K709" s="38"/>
      <c r="L709" s="38"/>
      <c r="M709" s="38"/>
      <c r="N709" s="38"/>
      <c r="O709" s="38"/>
      <c r="P709" s="38"/>
    </row>
    <row r="710" spans="1:16" ht="11.25" customHeight="1" x14ac:dyDescent="0.2">
      <c r="A710" s="80"/>
      <c r="B710" s="81"/>
      <c r="C710" s="49"/>
      <c r="D710" s="82"/>
      <c r="E710" s="38"/>
      <c r="F710" s="38"/>
      <c r="G710" s="38"/>
      <c r="H710" s="38"/>
      <c r="I710" s="38"/>
      <c r="J710" s="38"/>
      <c r="K710" s="38"/>
      <c r="L710" s="38"/>
      <c r="M710" s="38"/>
      <c r="N710" s="38"/>
      <c r="O710" s="38"/>
      <c r="P710" s="38"/>
    </row>
    <row r="711" spans="1:16" ht="11.25" customHeight="1" x14ac:dyDescent="0.2">
      <c r="A711" s="80"/>
      <c r="B711" s="81"/>
      <c r="C711" s="49"/>
      <c r="D711" s="82"/>
      <c r="E711" s="38"/>
      <c r="F711" s="38"/>
      <c r="G711" s="38"/>
      <c r="H711" s="38"/>
      <c r="I711" s="38"/>
      <c r="J711" s="38"/>
      <c r="K711" s="38"/>
      <c r="L711" s="38"/>
      <c r="M711" s="38"/>
      <c r="N711" s="38"/>
      <c r="O711" s="38"/>
      <c r="P711" s="38"/>
    </row>
    <row r="712" spans="1:16" ht="11.25" customHeight="1" x14ac:dyDescent="0.2">
      <c r="A712" s="80"/>
      <c r="B712" s="81"/>
      <c r="C712" s="49"/>
      <c r="D712" s="82"/>
      <c r="E712" s="38"/>
      <c r="F712" s="38"/>
      <c r="G712" s="38"/>
      <c r="H712" s="38"/>
      <c r="I712" s="38"/>
      <c r="J712" s="38"/>
      <c r="K712" s="38"/>
      <c r="L712" s="38"/>
      <c r="M712" s="38"/>
      <c r="N712" s="38"/>
      <c r="O712" s="38"/>
      <c r="P712" s="38"/>
    </row>
    <row r="713" spans="1:16" ht="11.25" customHeight="1" x14ac:dyDescent="0.2">
      <c r="A713" s="80"/>
      <c r="B713" s="81"/>
      <c r="C713" s="49"/>
      <c r="D713" s="82"/>
      <c r="E713" s="38"/>
      <c r="F713" s="38"/>
      <c r="G713" s="38"/>
      <c r="H713" s="38"/>
      <c r="I713" s="38"/>
      <c r="J713" s="38"/>
      <c r="K713" s="38"/>
      <c r="L713" s="38"/>
      <c r="M713" s="38"/>
      <c r="N713" s="38"/>
      <c r="O713" s="38"/>
      <c r="P713" s="38"/>
    </row>
    <row r="714" spans="1:16" ht="11.25" customHeight="1" x14ac:dyDescent="0.2">
      <c r="A714" s="80"/>
      <c r="B714" s="81"/>
      <c r="C714" s="49"/>
      <c r="D714" s="82"/>
      <c r="E714" s="38"/>
      <c r="F714" s="38"/>
      <c r="G714" s="38"/>
      <c r="H714" s="38"/>
      <c r="I714" s="38"/>
      <c r="J714" s="38"/>
      <c r="K714" s="38"/>
      <c r="L714" s="38"/>
      <c r="M714" s="38"/>
      <c r="N714" s="38"/>
      <c r="O714" s="38"/>
      <c r="P714" s="38"/>
    </row>
    <row r="715" spans="1:16" ht="11.25" customHeight="1" x14ac:dyDescent="0.2">
      <c r="A715" s="80"/>
      <c r="B715" s="81"/>
      <c r="C715" s="49"/>
      <c r="D715" s="82"/>
      <c r="E715" s="38"/>
      <c r="F715" s="38"/>
      <c r="G715" s="38"/>
      <c r="H715" s="38"/>
      <c r="I715" s="38"/>
      <c r="J715" s="38"/>
      <c r="K715" s="38"/>
      <c r="L715" s="38"/>
      <c r="M715" s="38"/>
      <c r="N715" s="38"/>
      <c r="O715" s="38"/>
      <c r="P715" s="38"/>
    </row>
    <row r="716" spans="1:16" ht="11.25" customHeight="1" x14ac:dyDescent="0.2">
      <c r="A716" s="80"/>
      <c r="B716" s="81"/>
      <c r="C716" s="49"/>
      <c r="D716" s="82"/>
      <c r="E716" s="38"/>
      <c r="F716" s="38"/>
      <c r="G716" s="38"/>
      <c r="H716" s="38"/>
      <c r="I716" s="38"/>
      <c r="J716" s="38"/>
      <c r="K716" s="38"/>
      <c r="L716" s="38"/>
      <c r="M716" s="38"/>
      <c r="N716" s="38"/>
      <c r="O716" s="38"/>
      <c r="P716" s="38"/>
    </row>
    <row r="717" spans="1:16" ht="11.25" customHeight="1" x14ac:dyDescent="0.2">
      <c r="A717" s="80"/>
      <c r="B717" s="81"/>
      <c r="C717" s="49"/>
      <c r="D717" s="82"/>
      <c r="E717" s="38"/>
      <c r="F717" s="38"/>
      <c r="G717" s="38"/>
      <c r="H717" s="38"/>
      <c r="I717" s="38"/>
      <c r="J717" s="38"/>
      <c r="K717" s="38"/>
      <c r="L717" s="38"/>
      <c r="M717" s="38"/>
      <c r="N717" s="38"/>
      <c r="O717" s="38"/>
      <c r="P717" s="38"/>
    </row>
    <row r="718" spans="1:16" ht="11.25" customHeight="1" x14ac:dyDescent="0.2">
      <c r="A718" s="80"/>
      <c r="B718" s="81"/>
      <c r="C718" s="49"/>
      <c r="D718" s="82"/>
      <c r="E718" s="38"/>
      <c r="F718" s="38"/>
      <c r="G718" s="38"/>
      <c r="H718" s="38"/>
      <c r="I718" s="38"/>
      <c r="J718" s="38"/>
      <c r="K718" s="38"/>
      <c r="L718" s="38"/>
      <c r="M718" s="38"/>
      <c r="N718" s="38"/>
      <c r="O718" s="38"/>
      <c r="P718" s="38"/>
    </row>
    <row r="719" spans="1:16" ht="11.25" customHeight="1" x14ac:dyDescent="0.2">
      <c r="A719" s="80"/>
      <c r="B719" s="81"/>
      <c r="C719" s="49"/>
      <c r="D719" s="82"/>
      <c r="E719" s="38"/>
      <c r="F719" s="38"/>
      <c r="G719" s="38"/>
      <c r="H719" s="38"/>
      <c r="I719" s="38"/>
      <c r="J719" s="38"/>
      <c r="K719" s="38"/>
      <c r="L719" s="38"/>
      <c r="M719" s="38"/>
      <c r="N719" s="38"/>
      <c r="O719" s="38"/>
      <c r="P719" s="38"/>
    </row>
    <row r="720" spans="1:16" ht="11.25" customHeight="1" x14ac:dyDescent="0.2">
      <c r="A720" s="80"/>
      <c r="B720" s="81"/>
      <c r="C720" s="49"/>
      <c r="D720" s="82"/>
      <c r="E720" s="38"/>
      <c r="F720" s="38"/>
      <c r="G720" s="38"/>
      <c r="H720" s="38"/>
      <c r="I720" s="38"/>
      <c r="J720" s="38"/>
      <c r="K720" s="38"/>
      <c r="L720" s="38"/>
      <c r="M720" s="38"/>
      <c r="N720" s="38"/>
      <c r="O720" s="38"/>
      <c r="P720" s="38"/>
    </row>
    <row r="721" spans="1:16" ht="11.25" customHeight="1" x14ac:dyDescent="0.2">
      <c r="A721" s="80"/>
      <c r="B721" s="81"/>
      <c r="C721" s="49"/>
      <c r="D721" s="82"/>
      <c r="E721" s="38"/>
      <c r="F721" s="38"/>
      <c r="G721" s="38"/>
      <c r="H721" s="38"/>
      <c r="I721" s="38"/>
      <c r="J721" s="38"/>
      <c r="K721" s="38"/>
      <c r="L721" s="38"/>
      <c r="M721" s="38"/>
      <c r="N721" s="38"/>
      <c r="O721" s="38"/>
      <c r="P721" s="38"/>
    </row>
    <row r="722" spans="1:16" ht="11.25" customHeight="1" x14ac:dyDescent="0.2">
      <c r="A722" s="80"/>
      <c r="B722" s="81"/>
      <c r="C722" s="49"/>
      <c r="D722" s="82"/>
      <c r="E722" s="38"/>
      <c r="F722" s="38"/>
      <c r="G722" s="38"/>
      <c r="H722" s="38"/>
      <c r="I722" s="38"/>
      <c r="J722" s="38"/>
      <c r="K722" s="38"/>
      <c r="L722" s="38"/>
      <c r="M722" s="38"/>
      <c r="N722" s="38"/>
      <c r="O722" s="38"/>
      <c r="P722" s="38"/>
    </row>
    <row r="723" spans="1:16" ht="11.25" customHeight="1" x14ac:dyDescent="0.2">
      <c r="A723" s="80"/>
      <c r="B723" s="81"/>
      <c r="C723" s="49"/>
      <c r="D723" s="82"/>
      <c r="E723" s="38"/>
      <c r="F723" s="38"/>
      <c r="G723" s="38"/>
      <c r="H723" s="38"/>
      <c r="I723" s="38"/>
      <c r="J723" s="38"/>
      <c r="K723" s="38"/>
      <c r="L723" s="38"/>
      <c r="M723" s="38"/>
      <c r="N723" s="38"/>
      <c r="O723" s="38"/>
      <c r="P723" s="38"/>
    </row>
    <row r="724" spans="1:16" ht="11.25" customHeight="1" x14ac:dyDescent="0.2">
      <c r="A724" s="80"/>
      <c r="B724" s="81"/>
      <c r="C724" s="49"/>
      <c r="D724" s="82"/>
      <c r="E724" s="38"/>
      <c r="F724" s="38"/>
      <c r="G724" s="38"/>
      <c r="H724" s="38"/>
      <c r="I724" s="38"/>
      <c r="J724" s="38"/>
      <c r="K724" s="38"/>
      <c r="L724" s="38"/>
      <c r="M724" s="38"/>
      <c r="N724" s="38"/>
      <c r="O724" s="38"/>
      <c r="P724" s="38"/>
    </row>
    <row r="725" spans="1:16" ht="11.25" customHeight="1" x14ac:dyDescent="0.2">
      <c r="A725" s="80"/>
      <c r="B725" s="81"/>
      <c r="C725" s="49"/>
      <c r="D725" s="82"/>
      <c r="E725" s="38"/>
      <c r="F725" s="38"/>
      <c r="G725" s="38"/>
      <c r="H725" s="38"/>
      <c r="I725" s="38"/>
      <c r="J725" s="38"/>
      <c r="K725" s="38"/>
      <c r="L725" s="38"/>
      <c r="M725" s="38"/>
      <c r="N725" s="38"/>
      <c r="O725" s="38"/>
      <c r="P725" s="38"/>
    </row>
    <row r="726" spans="1:16" ht="11.25" customHeight="1" x14ac:dyDescent="0.2">
      <c r="A726" s="80"/>
      <c r="B726" s="81"/>
      <c r="C726" s="49"/>
      <c r="D726" s="82"/>
      <c r="E726" s="38"/>
      <c r="F726" s="38"/>
      <c r="G726" s="38"/>
      <c r="H726" s="38"/>
      <c r="I726" s="38"/>
      <c r="J726" s="38"/>
      <c r="K726" s="38"/>
      <c r="L726" s="38"/>
      <c r="M726" s="38"/>
      <c r="N726" s="38"/>
      <c r="O726" s="38"/>
      <c r="P726" s="38"/>
    </row>
    <row r="727" spans="1:16" ht="11.25" customHeight="1" x14ac:dyDescent="0.2">
      <c r="A727" s="80"/>
      <c r="B727" s="81"/>
      <c r="C727" s="49"/>
      <c r="D727" s="82"/>
      <c r="E727" s="38"/>
      <c r="F727" s="38"/>
      <c r="G727" s="38"/>
      <c r="H727" s="38"/>
      <c r="I727" s="38"/>
      <c r="J727" s="38"/>
      <c r="K727" s="38"/>
      <c r="L727" s="38"/>
      <c r="M727" s="38"/>
      <c r="N727" s="38"/>
      <c r="O727" s="38"/>
      <c r="P727" s="38"/>
    </row>
    <row r="728" spans="1:16" ht="11.25" customHeight="1" x14ac:dyDescent="0.2">
      <c r="A728" s="80"/>
      <c r="B728" s="81"/>
      <c r="C728" s="49"/>
      <c r="D728" s="82"/>
      <c r="E728" s="38"/>
      <c r="F728" s="38"/>
      <c r="G728" s="38"/>
      <c r="H728" s="38"/>
      <c r="I728" s="38"/>
      <c r="J728" s="38"/>
      <c r="K728" s="38"/>
      <c r="L728" s="38"/>
      <c r="M728" s="38"/>
      <c r="N728" s="38"/>
      <c r="O728" s="38"/>
      <c r="P728" s="38"/>
    </row>
    <row r="729" spans="1:16" ht="11.25" customHeight="1" x14ac:dyDescent="0.2">
      <c r="A729" s="80"/>
      <c r="B729" s="81"/>
      <c r="C729" s="49"/>
      <c r="D729" s="82"/>
      <c r="E729" s="38"/>
      <c r="F729" s="38"/>
      <c r="G729" s="38"/>
      <c r="H729" s="38"/>
      <c r="I729" s="38"/>
      <c r="J729" s="38"/>
      <c r="K729" s="38"/>
      <c r="L729" s="38"/>
      <c r="M729" s="38"/>
      <c r="N729" s="38"/>
      <c r="O729" s="38"/>
      <c r="P729" s="38"/>
    </row>
    <row r="730" spans="1:16" ht="11.25" customHeight="1" x14ac:dyDescent="0.2">
      <c r="A730" s="80"/>
      <c r="B730" s="81"/>
      <c r="C730" s="49"/>
      <c r="D730" s="82"/>
      <c r="E730" s="38"/>
      <c r="F730" s="38"/>
      <c r="G730" s="38"/>
      <c r="H730" s="38"/>
      <c r="I730" s="38"/>
      <c r="J730" s="38"/>
      <c r="K730" s="38"/>
      <c r="L730" s="38"/>
      <c r="M730" s="38"/>
      <c r="N730" s="38"/>
      <c r="O730" s="38"/>
      <c r="P730" s="38"/>
    </row>
    <row r="731" spans="1:16" ht="11.25" customHeight="1" x14ac:dyDescent="0.2">
      <c r="A731" s="80"/>
      <c r="B731" s="81"/>
      <c r="C731" s="49"/>
      <c r="D731" s="82"/>
      <c r="E731" s="38"/>
      <c r="F731" s="38"/>
      <c r="G731" s="38"/>
      <c r="H731" s="38"/>
      <c r="I731" s="38"/>
      <c r="J731" s="38"/>
      <c r="K731" s="38"/>
      <c r="L731" s="38"/>
      <c r="M731" s="38"/>
      <c r="N731" s="38"/>
      <c r="O731" s="38"/>
      <c r="P731" s="38"/>
    </row>
    <row r="732" spans="1:16" ht="11.25" customHeight="1" x14ac:dyDescent="0.2">
      <c r="A732" s="80"/>
      <c r="B732" s="81"/>
      <c r="C732" s="49"/>
      <c r="D732" s="82"/>
      <c r="E732" s="38"/>
      <c r="F732" s="38"/>
      <c r="G732" s="38"/>
      <c r="H732" s="38"/>
      <c r="I732" s="38"/>
      <c r="J732" s="38"/>
      <c r="K732" s="38"/>
      <c r="L732" s="38"/>
      <c r="M732" s="38"/>
      <c r="N732" s="38"/>
      <c r="O732" s="38"/>
      <c r="P732" s="38"/>
    </row>
    <row r="733" spans="1:16" ht="11.25" customHeight="1" x14ac:dyDescent="0.2">
      <c r="A733" s="80"/>
      <c r="B733" s="81"/>
      <c r="C733" s="49"/>
      <c r="D733" s="82"/>
      <c r="E733" s="38"/>
      <c r="F733" s="38"/>
      <c r="G733" s="38"/>
      <c r="H733" s="38"/>
      <c r="I733" s="38"/>
      <c r="J733" s="38"/>
      <c r="K733" s="38"/>
      <c r="L733" s="38"/>
      <c r="M733" s="38"/>
      <c r="N733" s="38"/>
      <c r="O733" s="38"/>
      <c r="P733" s="38"/>
    </row>
    <row r="734" spans="1:16" ht="11.25" customHeight="1" x14ac:dyDescent="0.2">
      <c r="A734" s="80"/>
      <c r="B734" s="81"/>
      <c r="C734" s="49"/>
      <c r="D734" s="82"/>
      <c r="E734" s="38"/>
      <c r="F734" s="38"/>
      <c r="G734" s="38"/>
      <c r="H734" s="38"/>
      <c r="I734" s="38"/>
      <c r="J734" s="38"/>
      <c r="K734" s="38"/>
      <c r="L734" s="38"/>
      <c r="M734" s="38"/>
      <c r="N734" s="38"/>
      <c r="O734" s="38"/>
      <c r="P734" s="38"/>
    </row>
    <row r="735" spans="1:16" ht="11.25" customHeight="1" x14ac:dyDescent="0.2">
      <c r="A735" s="80"/>
      <c r="B735" s="81"/>
      <c r="C735" s="49"/>
      <c r="D735" s="82"/>
      <c r="E735" s="38"/>
      <c r="F735" s="38"/>
      <c r="G735" s="38"/>
      <c r="H735" s="38"/>
      <c r="I735" s="38"/>
      <c r="J735" s="38"/>
      <c r="K735" s="38"/>
      <c r="L735" s="38"/>
      <c r="M735" s="38"/>
      <c r="N735" s="38"/>
      <c r="O735" s="38"/>
      <c r="P735" s="38"/>
    </row>
    <row r="736" spans="1:16" ht="11.25" customHeight="1" x14ac:dyDescent="0.2">
      <c r="A736" s="80"/>
      <c r="B736" s="81"/>
      <c r="C736" s="49"/>
      <c r="D736" s="82"/>
      <c r="E736" s="38"/>
      <c r="F736" s="38"/>
      <c r="G736" s="38"/>
      <c r="H736" s="38"/>
      <c r="I736" s="38"/>
      <c r="J736" s="38"/>
      <c r="K736" s="38"/>
      <c r="L736" s="38"/>
      <c r="M736" s="38"/>
      <c r="N736" s="38"/>
      <c r="O736" s="38"/>
      <c r="P736" s="38"/>
    </row>
    <row r="737" spans="1:16" ht="11.25" customHeight="1" x14ac:dyDescent="0.2">
      <c r="A737" s="80"/>
      <c r="B737" s="81"/>
      <c r="C737" s="49"/>
      <c r="D737" s="82"/>
      <c r="E737" s="38"/>
      <c r="F737" s="38"/>
      <c r="G737" s="38"/>
      <c r="H737" s="38"/>
      <c r="I737" s="38"/>
      <c r="J737" s="38"/>
      <c r="K737" s="38"/>
      <c r="L737" s="38"/>
      <c r="M737" s="38"/>
      <c r="N737" s="38"/>
      <c r="O737" s="38"/>
      <c r="P737" s="38"/>
    </row>
    <row r="738" spans="1:16" ht="11.25" customHeight="1" x14ac:dyDescent="0.2">
      <c r="A738" s="80"/>
      <c r="B738" s="81"/>
      <c r="C738" s="49"/>
      <c r="D738" s="82"/>
      <c r="E738" s="38"/>
      <c r="F738" s="38"/>
      <c r="G738" s="38"/>
      <c r="H738" s="38"/>
      <c r="I738" s="38"/>
      <c r="J738" s="38"/>
      <c r="K738" s="38"/>
      <c r="L738" s="38"/>
      <c r="M738" s="38"/>
      <c r="N738" s="38"/>
      <c r="O738" s="38"/>
      <c r="P738" s="38"/>
    </row>
    <row r="739" spans="1:16" ht="11.25" customHeight="1" x14ac:dyDescent="0.2">
      <c r="A739" s="80"/>
      <c r="B739" s="81"/>
      <c r="C739" s="49"/>
      <c r="D739" s="82"/>
      <c r="E739" s="38"/>
      <c r="F739" s="38"/>
      <c r="G739" s="38"/>
      <c r="H739" s="38"/>
      <c r="I739" s="38"/>
      <c r="J739" s="38"/>
      <c r="K739" s="38"/>
      <c r="L739" s="38"/>
      <c r="M739" s="38"/>
      <c r="N739" s="38"/>
      <c r="O739" s="38"/>
      <c r="P739" s="38"/>
    </row>
    <row r="740" spans="1:16" ht="11.25" customHeight="1" x14ac:dyDescent="0.2">
      <c r="A740" s="80"/>
      <c r="B740" s="81"/>
      <c r="C740" s="49"/>
      <c r="D740" s="82"/>
      <c r="E740" s="38"/>
      <c r="F740" s="38"/>
      <c r="G740" s="38"/>
      <c r="H740" s="38"/>
      <c r="I740" s="38"/>
      <c r="J740" s="38"/>
      <c r="K740" s="38"/>
      <c r="L740" s="38"/>
      <c r="M740" s="38"/>
      <c r="N740" s="38"/>
      <c r="O740" s="38"/>
      <c r="P740" s="38"/>
    </row>
    <row r="741" spans="1:16" ht="11.25" customHeight="1" x14ac:dyDescent="0.2">
      <c r="A741" s="80"/>
      <c r="B741" s="81"/>
      <c r="C741" s="49"/>
      <c r="D741" s="82"/>
      <c r="E741" s="38"/>
      <c r="F741" s="38"/>
      <c r="G741" s="38"/>
      <c r="H741" s="38"/>
      <c r="I741" s="38"/>
      <c r="J741" s="38"/>
      <c r="K741" s="38"/>
      <c r="L741" s="38"/>
      <c r="M741" s="38"/>
      <c r="N741" s="38"/>
      <c r="O741" s="38"/>
      <c r="P741" s="38"/>
    </row>
    <row r="742" spans="1:16" ht="11.25" customHeight="1" x14ac:dyDescent="0.2">
      <c r="A742" s="80"/>
      <c r="B742" s="81"/>
      <c r="C742" s="49"/>
      <c r="D742" s="82"/>
      <c r="E742" s="38"/>
      <c r="F742" s="38"/>
      <c r="G742" s="38"/>
      <c r="H742" s="38"/>
      <c r="I742" s="38"/>
      <c r="J742" s="38"/>
      <c r="K742" s="38"/>
      <c r="L742" s="38"/>
      <c r="M742" s="38"/>
      <c r="N742" s="38"/>
      <c r="O742" s="38"/>
      <c r="P742" s="38"/>
    </row>
    <row r="743" spans="1:16" ht="11.25" customHeight="1" x14ac:dyDescent="0.2">
      <c r="A743" s="80"/>
      <c r="B743" s="81"/>
      <c r="C743" s="49"/>
      <c r="D743" s="82"/>
      <c r="E743" s="38"/>
      <c r="F743" s="38"/>
      <c r="G743" s="38"/>
      <c r="H743" s="38"/>
      <c r="I743" s="38"/>
      <c r="J743" s="38"/>
      <c r="K743" s="38"/>
      <c r="L743" s="38"/>
      <c r="M743" s="38"/>
      <c r="N743" s="38"/>
      <c r="O743" s="38"/>
      <c r="P743" s="38"/>
    </row>
    <row r="744" spans="1:16" ht="11.25" customHeight="1" x14ac:dyDescent="0.2">
      <c r="A744" s="80"/>
      <c r="B744" s="81"/>
      <c r="C744" s="49"/>
      <c r="D744" s="82"/>
      <c r="E744" s="38"/>
      <c r="F744" s="38"/>
      <c r="G744" s="38"/>
      <c r="H744" s="38"/>
      <c r="I744" s="38"/>
      <c r="J744" s="38"/>
      <c r="K744" s="38"/>
      <c r="L744" s="38"/>
      <c r="M744" s="38"/>
      <c r="N744" s="38"/>
      <c r="O744" s="38"/>
      <c r="P744" s="38"/>
    </row>
    <row r="745" spans="1:16" ht="11.25" customHeight="1" x14ac:dyDescent="0.2">
      <c r="A745" s="80"/>
      <c r="B745" s="81"/>
      <c r="C745" s="49"/>
      <c r="D745" s="82"/>
      <c r="E745" s="38"/>
      <c r="F745" s="38"/>
      <c r="G745" s="38"/>
      <c r="H745" s="38"/>
      <c r="I745" s="38"/>
      <c r="J745" s="38"/>
      <c r="K745" s="38"/>
      <c r="L745" s="38"/>
      <c r="M745" s="38"/>
      <c r="N745" s="38"/>
      <c r="O745" s="38"/>
      <c r="P745" s="38"/>
    </row>
    <row r="746" spans="1:16" ht="11.25" customHeight="1" x14ac:dyDescent="0.2">
      <c r="A746" s="80"/>
      <c r="B746" s="81"/>
      <c r="C746" s="49"/>
      <c r="D746" s="82"/>
      <c r="E746" s="38"/>
      <c r="F746" s="38"/>
      <c r="G746" s="38"/>
      <c r="H746" s="38"/>
      <c r="I746" s="38"/>
      <c r="J746" s="38"/>
      <c r="K746" s="38"/>
      <c r="L746" s="38"/>
      <c r="M746" s="38"/>
      <c r="N746" s="38"/>
      <c r="O746" s="38"/>
      <c r="P746" s="38"/>
    </row>
    <row r="747" spans="1:16" ht="11.25" customHeight="1" x14ac:dyDescent="0.2">
      <c r="A747" s="80"/>
      <c r="B747" s="81"/>
      <c r="C747" s="49"/>
      <c r="D747" s="82"/>
      <c r="E747" s="38"/>
      <c r="F747" s="38"/>
      <c r="G747" s="38"/>
      <c r="H747" s="38"/>
      <c r="I747" s="38"/>
      <c r="J747" s="38"/>
      <c r="K747" s="38"/>
      <c r="L747" s="38"/>
      <c r="M747" s="38"/>
      <c r="N747" s="38"/>
      <c r="O747" s="38"/>
      <c r="P747" s="38"/>
    </row>
    <row r="748" spans="1:16" ht="11.25" customHeight="1" x14ac:dyDescent="0.2">
      <c r="A748" s="80"/>
      <c r="B748" s="81"/>
      <c r="C748" s="49"/>
      <c r="D748" s="82"/>
      <c r="E748" s="38"/>
      <c r="F748" s="38"/>
      <c r="G748" s="38"/>
      <c r="H748" s="38"/>
      <c r="I748" s="38"/>
      <c r="J748" s="38"/>
      <c r="K748" s="38"/>
      <c r="L748" s="38"/>
      <c r="M748" s="38"/>
      <c r="N748" s="38"/>
      <c r="O748" s="38"/>
      <c r="P748" s="38"/>
    </row>
    <row r="749" spans="1:16" ht="11.25" customHeight="1" x14ac:dyDescent="0.2">
      <c r="A749" s="80"/>
      <c r="B749" s="81"/>
      <c r="C749" s="49"/>
      <c r="D749" s="82"/>
      <c r="E749" s="38"/>
      <c r="F749" s="38"/>
      <c r="G749" s="38"/>
      <c r="H749" s="38"/>
      <c r="I749" s="38"/>
      <c r="J749" s="38"/>
      <c r="K749" s="38"/>
      <c r="L749" s="38"/>
      <c r="M749" s="38"/>
      <c r="N749" s="38"/>
      <c r="O749" s="38"/>
      <c r="P749" s="38"/>
    </row>
    <row r="750" spans="1:16" ht="11.25" customHeight="1" x14ac:dyDescent="0.2">
      <c r="A750" s="80"/>
      <c r="B750" s="81"/>
      <c r="C750" s="49"/>
      <c r="D750" s="82"/>
      <c r="E750" s="38"/>
      <c r="F750" s="38"/>
      <c r="G750" s="38"/>
      <c r="H750" s="38"/>
      <c r="I750" s="38"/>
      <c r="J750" s="38"/>
      <c r="K750" s="38"/>
      <c r="L750" s="38"/>
      <c r="M750" s="38"/>
      <c r="N750" s="38"/>
      <c r="O750" s="38"/>
      <c r="P750" s="38"/>
    </row>
    <row r="751" spans="1:16" ht="11.25" customHeight="1" x14ac:dyDescent="0.2">
      <c r="A751" s="80"/>
      <c r="B751" s="81"/>
      <c r="C751" s="49"/>
      <c r="D751" s="82"/>
      <c r="E751" s="38"/>
      <c r="F751" s="38"/>
      <c r="G751" s="38"/>
      <c r="H751" s="38"/>
      <c r="I751" s="38"/>
      <c r="J751" s="38"/>
      <c r="K751" s="38"/>
      <c r="L751" s="38"/>
      <c r="M751" s="38"/>
      <c r="N751" s="38"/>
      <c r="O751" s="38"/>
      <c r="P751" s="38"/>
    </row>
    <row r="752" spans="1:16" ht="11.25" customHeight="1" x14ac:dyDescent="0.2">
      <c r="A752" s="80"/>
      <c r="B752" s="81"/>
      <c r="C752" s="49"/>
      <c r="D752" s="82"/>
      <c r="E752" s="38"/>
      <c r="F752" s="38"/>
      <c r="G752" s="38"/>
      <c r="H752" s="38"/>
      <c r="I752" s="38"/>
      <c r="J752" s="38"/>
      <c r="K752" s="38"/>
      <c r="L752" s="38"/>
      <c r="M752" s="38"/>
      <c r="N752" s="38"/>
      <c r="O752" s="38"/>
      <c r="P752" s="38"/>
    </row>
    <row r="753" spans="1:16" ht="11.25" customHeight="1" x14ac:dyDescent="0.2">
      <c r="A753" s="80"/>
      <c r="B753" s="81"/>
      <c r="C753" s="49"/>
      <c r="D753" s="82"/>
      <c r="E753" s="38"/>
      <c r="F753" s="38"/>
      <c r="G753" s="38"/>
      <c r="H753" s="38"/>
      <c r="I753" s="38"/>
      <c r="J753" s="38"/>
      <c r="K753" s="38"/>
      <c r="L753" s="38"/>
      <c r="M753" s="38"/>
      <c r="N753" s="38"/>
      <c r="O753" s="38"/>
      <c r="P753" s="38"/>
    </row>
    <row r="754" spans="1:16" ht="11.25" customHeight="1" x14ac:dyDescent="0.2">
      <c r="A754" s="80"/>
      <c r="B754" s="81"/>
      <c r="C754" s="49"/>
      <c r="D754" s="82"/>
      <c r="E754" s="38"/>
      <c r="F754" s="38"/>
      <c r="G754" s="38"/>
      <c r="H754" s="38"/>
      <c r="I754" s="38"/>
      <c r="J754" s="38"/>
      <c r="K754" s="38"/>
      <c r="L754" s="38"/>
      <c r="M754" s="38"/>
      <c r="N754" s="38"/>
      <c r="O754" s="38"/>
      <c r="P754" s="38"/>
    </row>
    <row r="755" spans="1:16" ht="11.25" customHeight="1" x14ac:dyDescent="0.2">
      <c r="A755" s="80"/>
      <c r="B755" s="81"/>
      <c r="C755" s="49"/>
      <c r="D755" s="82"/>
      <c r="E755" s="38"/>
      <c r="F755" s="38"/>
      <c r="G755" s="38"/>
      <c r="H755" s="38"/>
      <c r="I755" s="38"/>
      <c r="J755" s="38"/>
      <c r="K755" s="38"/>
      <c r="L755" s="38"/>
      <c r="M755" s="38"/>
      <c r="N755" s="38"/>
      <c r="O755" s="38"/>
      <c r="P755" s="38"/>
    </row>
    <row r="756" spans="1:16" ht="11.25" customHeight="1" x14ac:dyDescent="0.2">
      <c r="A756" s="80"/>
      <c r="B756" s="81"/>
      <c r="C756" s="49"/>
      <c r="D756" s="82"/>
      <c r="E756" s="38"/>
      <c r="F756" s="38"/>
      <c r="G756" s="38"/>
      <c r="H756" s="38"/>
      <c r="I756" s="38"/>
      <c r="J756" s="38"/>
      <c r="K756" s="38"/>
      <c r="L756" s="38"/>
      <c r="M756" s="38"/>
      <c r="N756" s="38"/>
      <c r="O756" s="38"/>
      <c r="P756" s="38"/>
    </row>
    <row r="757" spans="1:16" ht="11.25" customHeight="1" x14ac:dyDescent="0.2">
      <c r="A757" s="80"/>
      <c r="B757" s="81"/>
      <c r="C757" s="49"/>
      <c r="D757" s="82"/>
      <c r="E757" s="38"/>
      <c r="F757" s="38"/>
      <c r="G757" s="38"/>
      <c r="H757" s="38"/>
      <c r="I757" s="38"/>
      <c r="J757" s="38"/>
      <c r="K757" s="38"/>
      <c r="L757" s="38"/>
      <c r="M757" s="38"/>
      <c r="N757" s="38"/>
      <c r="O757" s="38"/>
      <c r="P757" s="38"/>
    </row>
    <row r="758" spans="1:16" ht="11.25" customHeight="1" x14ac:dyDescent="0.2">
      <c r="A758" s="80"/>
      <c r="B758" s="81"/>
      <c r="C758" s="49"/>
      <c r="D758" s="82"/>
      <c r="E758" s="38"/>
      <c r="F758" s="38"/>
      <c r="G758" s="38"/>
      <c r="H758" s="38"/>
      <c r="I758" s="38"/>
      <c r="J758" s="38"/>
      <c r="K758" s="38"/>
      <c r="L758" s="38"/>
      <c r="M758" s="38"/>
      <c r="N758" s="38"/>
      <c r="O758" s="38"/>
      <c r="P758" s="38"/>
    </row>
    <row r="759" spans="1:16" ht="11.25" customHeight="1" x14ac:dyDescent="0.2">
      <c r="A759" s="80"/>
      <c r="B759" s="81"/>
      <c r="C759" s="49"/>
      <c r="D759" s="82"/>
      <c r="E759" s="38"/>
      <c r="F759" s="38"/>
      <c r="G759" s="38"/>
      <c r="H759" s="38"/>
      <c r="I759" s="38"/>
      <c r="J759" s="38"/>
      <c r="K759" s="38"/>
      <c r="L759" s="38"/>
      <c r="M759" s="38"/>
      <c r="N759" s="38"/>
      <c r="O759" s="38"/>
      <c r="P759" s="38"/>
    </row>
    <row r="760" spans="1:16" ht="11.25" customHeight="1" x14ac:dyDescent="0.2">
      <c r="A760" s="80"/>
      <c r="B760" s="81"/>
      <c r="C760" s="49"/>
      <c r="D760" s="82"/>
      <c r="E760" s="38"/>
      <c r="F760" s="38"/>
      <c r="G760" s="38"/>
      <c r="H760" s="38"/>
      <c r="I760" s="38"/>
      <c r="J760" s="38"/>
      <c r="K760" s="38"/>
      <c r="L760" s="38"/>
      <c r="M760" s="38"/>
      <c r="N760" s="38"/>
      <c r="O760" s="38"/>
      <c r="P760" s="38"/>
    </row>
    <row r="761" spans="1:16" ht="11.25" customHeight="1" x14ac:dyDescent="0.2">
      <c r="A761" s="80"/>
      <c r="B761" s="81"/>
      <c r="C761" s="49"/>
      <c r="D761" s="82"/>
      <c r="E761" s="38"/>
      <c r="F761" s="38"/>
      <c r="G761" s="38"/>
      <c r="H761" s="38"/>
      <c r="I761" s="38"/>
      <c r="J761" s="38"/>
      <c r="K761" s="38"/>
      <c r="L761" s="38"/>
      <c r="M761" s="38"/>
      <c r="N761" s="38"/>
      <c r="O761" s="38"/>
      <c r="P761" s="38"/>
    </row>
    <row r="762" spans="1:16" ht="11.25" customHeight="1" x14ac:dyDescent="0.2">
      <c r="A762" s="80"/>
      <c r="B762" s="81"/>
      <c r="C762" s="49"/>
      <c r="D762" s="82"/>
      <c r="E762" s="38"/>
      <c r="F762" s="38"/>
      <c r="G762" s="38"/>
      <c r="H762" s="38"/>
      <c r="I762" s="38"/>
      <c r="J762" s="38"/>
      <c r="K762" s="38"/>
      <c r="L762" s="38"/>
      <c r="M762" s="38"/>
      <c r="N762" s="38"/>
      <c r="O762" s="38"/>
      <c r="P762" s="38"/>
    </row>
    <row r="763" spans="1:16" ht="11.25" customHeight="1" x14ac:dyDescent="0.2">
      <c r="A763" s="80"/>
      <c r="B763" s="81"/>
      <c r="C763" s="49"/>
      <c r="D763" s="82"/>
      <c r="E763" s="38"/>
      <c r="F763" s="38"/>
      <c r="G763" s="38"/>
      <c r="H763" s="38"/>
      <c r="I763" s="38"/>
      <c r="J763" s="38"/>
      <c r="K763" s="38"/>
      <c r="L763" s="38"/>
      <c r="M763" s="38"/>
      <c r="N763" s="38"/>
      <c r="O763" s="38"/>
      <c r="P763" s="38"/>
    </row>
    <row r="764" spans="1:16" ht="11.25" customHeight="1" x14ac:dyDescent="0.2">
      <c r="A764" s="80"/>
      <c r="B764" s="81"/>
      <c r="C764" s="49"/>
      <c r="D764" s="82"/>
      <c r="E764" s="38"/>
      <c r="F764" s="38"/>
      <c r="G764" s="38"/>
      <c r="H764" s="38"/>
      <c r="I764" s="38"/>
      <c r="J764" s="38"/>
      <c r="K764" s="38"/>
      <c r="L764" s="38"/>
      <c r="M764" s="38"/>
      <c r="N764" s="38"/>
      <c r="O764" s="38"/>
      <c r="P764" s="38"/>
    </row>
    <row r="765" spans="1:16" ht="11.25" customHeight="1" x14ac:dyDescent="0.2">
      <c r="A765" s="80"/>
      <c r="B765" s="81"/>
      <c r="C765" s="49"/>
      <c r="D765" s="82"/>
      <c r="E765" s="38"/>
      <c r="F765" s="38"/>
      <c r="G765" s="38"/>
      <c r="H765" s="38"/>
      <c r="I765" s="38"/>
      <c r="J765" s="38"/>
      <c r="K765" s="38"/>
      <c r="L765" s="38"/>
      <c r="M765" s="38"/>
      <c r="N765" s="38"/>
      <c r="O765" s="38"/>
      <c r="P765" s="38"/>
    </row>
    <row r="766" spans="1:16" ht="11.25" customHeight="1" x14ac:dyDescent="0.2">
      <c r="A766" s="80"/>
      <c r="B766" s="81"/>
      <c r="C766" s="49"/>
      <c r="D766" s="82"/>
      <c r="E766" s="38"/>
      <c r="F766" s="38"/>
      <c r="G766" s="38"/>
      <c r="H766" s="38"/>
      <c r="I766" s="38"/>
      <c r="J766" s="38"/>
      <c r="K766" s="38"/>
      <c r="L766" s="38"/>
      <c r="M766" s="38"/>
      <c r="N766" s="38"/>
      <c r="O766" s="38"/>
      <c r="P766" s="38"/>
    </row>
    <row r="767" spans="1:16" ht="11.25" customHeight="1" x14ac:dyDescent="0.2">
      <c r="A767" s="80"/>
      <c r="B767" s="81"/>
      <c r="C767" s="49"/>
      <c r="D767" s="82"/>
      <c r="E767" s="38"/>
      <c r="F767" s="38"/>
      <c r="G767" s="38"/>
      <c r="H767" s="38"/>
      <c r="I767" s="38"/>
      <c r="J767" s="38"/>
      <c r="K767" s="38"/>
      <c r="L767" s="38"/>
      <c r="M767" s="38"/>
      <c r="N767" s="38"/>
      <c r="O767" s="38"/>
      <c r="P767" s="38"/>
    </row>
    <row r="768" spans="1:16" ht="11.25" customHeight="1" x14ac:dyDescent="0.2">
      <c r="A768" s="80"/>
      <c r="B768" s="81"/>
      <c r="C768" s="49"/>
      <c r="D768" s="82"/>
      <c r="E768" s="38"/>
      <c r="F768" s="38"/>
      <c r="G768" s="38"/>
      <c r="H768" s="38"/>
      <c r="I768" s="38"/>
      <c r="J768" s="38"/>
      <c r="K768" s="38"/>
      <c r="L768" s="38"/>
      <c r="M768" s="38"/>
      <c r="N768" s="38"/>
      <c r="O768" s="38"/>
      <c r="P768" s="38"/>
    </row>
    <row r="769" spans="1:16" ht="11.25" customHeight="1" x14ac:dyDescent="0.2">
      <c r="A769" s="80"/>
      <c r="B769" s="81"/>
      <c r="C769" s="49"/>
      <c r="D769" s="82"/>
      <c r="E769" s="38"/>
      <c r="F769" s="38"/>
      <c r="G769" s="38"/>
      <c r="H769" s="38"/>
      <c r="I769" s="38"/>
      <c r="J769" s="38"/>
      <c r="K769" s="38"/>
      <c r="L769" s="38"/>
      <c r="M769" s="38"/>
      <c r="N769" s="38"/>
      <c r="O769" s="38"/>
      <c r="P769" s="38"/>
    </row>
    <row r="770" spans="1:16" ht="11.25" customHeight="1" x14ac:dyDescent="0.2">
      <c r="A770" s="80"/>
      <c r="B770" s="81"/>
      <c r="C770" s="49"/>
      <c r="D770" s="82"/>
      <c r="E770" s="38"/>
      <c r="F770" s="38"/>
      <c r="G770" s="38"/>
      <c r="H770" s="38"/>
      <c r="I770" s="38"/>
      <c r="J770" s="38"/>
      <c r="K770" s="38"/>
      <c r="L770" s="38"/>
      <c r="M770" s="38"/>
      <c r="N770" s="38"/>
      <c r="O770" s="38"/>
      <c r="P770" s="38"/>
    </row>
    <row r="771" spans="1:16" ht="11.25" customHeight="1" x14ac:dyDescent="0.2">
      <c r="A771" s="80"/>
      <c r="B771" s="81"/>
      <c r="C771" s="49"/>
      <c r="D771" s="82"/>
      <c r="E771" s="38"/>
      <c r="F771" s="38"/>
      <c r="G771" s="38"/>
      <c r="H771" s="38"/>
      <c r="I771" s="38"/>
      <c r="J771" s="38"/>
      <c r="K771" s="38"/>
      <c r="L771" s="38"/>
      <c r="M771" s="38"/>
      <c r="N771" s="38"/>
      <c r="O771" s="38"/>
      <c r="P771" s="38"/>
    </row>
    <row r="772" spans="1:16" ht="11.25" customHeight="1" x14ac:dyDescent="0.2">
      <c r="A772" s="80"/>
      <c r="B772" s="81"/>
      <c r="C772" s="49"/>
      <c r="D772" s="82"/>
      <c r="E772" s="38"/>
      <c r="F772" s="38"/>
      <c r="G772" s="38"/>
      <c r="H772" s="38"/>
      <c r="I772" s="38"/>
      <c r="J772" s="38"/>
      <c r="K772" s="38"/>
      <c r="L772" s="38"/>
      <c r="M772" s="38"/>
      <c r="N772" s="38"/>
      <c r="O772" s="38"/>
      <c r="P772" s="38"/>
    </row>
    <row r="773" spans="1:16" ht="11.25" customHeight="1" x14ac:dyDescent="0.2">
      <c r="A773" s="80"/>
      <c r="B773" s="81"/>
      <c r="C773" s="49"/>
      <c r="D773" s="82"/>
      <c r="E773" s="38"/>
      <c r="F773" s="38"/>
      <c r="G773" s="38"/>
      <c r="H773" s="38"/>
      <c r="I773" s="38"/>
      <c r="J773" s="38"/>
      <c r="K773" s="38"/>
      <c r="L773" s="38"/>
      <c r="M773" s="38"/>
      <c r="N773" s="38"/>
      <c r="O773" s="38"/>
      <c r="P773" s="38"/>
    </row>
    <row r="774" spans="1:16" ht="11.25" customHeight="1" x14ac:dyDescent="0.2">
      <c r="A774" s="80"/>
      <c r="B774" s="81"/>
      <c r="C774" s="49"/>
      <c r="D774" s="82"/>
      <c r="E774" s="38"/>
      <c r="F774" s="38"/>
      <c r="G774" s="38"/>
      <c r="H774" s="38"/>
      <c r="I774" s="38"/>
      <c r="J774" s="38"/>
      <c r="K774" s="38"/>
      <c r="L774" s="38"/>
      <c r="M774" s="38"/>
      <c r="N774" s="38"/>
      <c r="O774" s="38"/>
      <c r="P774" s="38"/>
    </row>
    <row r="775" spans="1:16" ht="11.25" customHeight="1" x14ac:dyDescent="0.2">
      <c r="A775" s="80"/>
      <c r="B775" s="81"/>
      <c r="C775" s="49"/>
      <c r="D775" s="82"/>
      <c r="E775" s="38"/>
      <c r="F775" s="38"/>
      <c r="G775" s="38"/>
      <c r="H775" s="38"/>
      <c r="I775" s="38"/>
      <c r="J775" s="38"/>
      <c r="K775" s="38"/>
      <c r="L775" s="38"/>
      <c r="M775" s="38"/>
      <c r="N775" s="38"/>
      <c r="O775" s="38"/>
      <c r="P775" s="38"/>
    </row>
    <row r="776" spans="1:16" ht="11.25" customHeight="1" x14ac:dyDescent="0.2">
      <c r="A776" s="80"/>
      <c r="B776" s="81"/>
      <c r="C776" s="49"/>
      <c r="D776" s="82"/>
      <c r="E776" s="38"/>
      <c r="F776" s="38"/>
      <c r="G776" s="38"/>
      <c r="H776" s="38"/>
      <c r="I776" s="38"/>
      <c r="J776" s="38"/>
      <c r="K776" s="38"/>
      <c r="L776" s="38"/>
      <c r="M776" s="38"/>
      <c r="N776" s="38"/>
      <c r="O776" s="38"/>
      <c r="P776" s="38"/>
    </row>
    <row r="777" spans="1:16" ht="11.25" customHeight="1" x14ac:dyDescent="0.2">
      <c r="A777" s="80"/>
      <c r="B777" s="81"/>
      <c r="C777" s="49"/>
      <c r="D777" s="82"/>
      <c r="E777" s="38"/>
      <c r="F777" s="38"/>
      <c r="G777" s="38"/>
      <c r="H777" s="38"/>
      <c r="I777" s="38"/>
      <c r="J777" s="38"/>
      <c r="K777" s="38"/>
      <c r="L777" s="38"/>
      <c r="M777" s="38"/>
      <c r="N777" s="38"/>
      <c r="O777" s="38"/>
      <c r="P777" s="38"/>
    </row>
    <row r="778" spans="1:16" ht="11.25" customHeight="1" x14ac:dyDescent="0.2">
      <c r="A778" s="80"/>
      <c r="B778" s="81"/>
      <c r="C778" s="49"/>
      <c r="D778" s="82"/>
      <c r="E778" s="38"/>
      <c r="F778" s="38"/>
      <c r="G778" s="38"/>
      <c r="H778" s="38"/>
      <c r="I778" s="38"/>
      <c r="J778" s="38"/>
      <c r="K778" s="38"/>
      <c r="L778" s="38"/>
      <c r="M778" s="38"/>
      <c r="N778" s="38"/>
      <c r="O778" s="38"/>
      <c r="P778" s="38"/>
    </row>
    <row r="779" spans="1:16" ht="11.25" customHeight="1" x14ac:dyDescent="0.2">
      <c r="A779" s="80"/>
      <c r="B779" s="81"/>
      <c r="C779" s="49"/>
      <c r="D779" s="82"/>
      <c r="E779" s="38"/>
      <c r="F779" s="38"/>
      <c r="G779" s="38"/>
      <c r="H779" s="38"/>
      <c r="I779" s="38"/>
      <c r="J779" s="38"/>
      <c r="K779" s="38"/>
      <c r="L779" s="38"/>
      <c r="M779" s="38"/>
      <c r="N779" s="38"/>
      <c r="O779" s="38"/>
      <c r="P779" s="38"/>
    </row>
    <row r="780" spans="1:16" ht="11.25" customHeight="1" x14ac:dyDescent="0.2">
      <c r="A780" s="80"/>
      <c r="B780" s="81"/>
      <c r="C780" s="49"/>
      <c r="D780" s="82"/>
      <c r="E780" s="38"/>
      <c r="F780" s="38"/>
      <c r="G780" s="38"/>
      <c r="H780" s="38"/>
      <c r="I780" s="38"/>
      <c r="J780" s="38"/>
      <c r="K780" s="38"/>
      <c r="L780" s="38"/>
      <c r="M780" s="38"/>
      <c r="N780" s="38"/>
      <c r="O780" s="38"/>
      <c r="P780" s="38"/>
    </row>
    <row r="781" spans="1:16" ht="11.25" customHeight="1" x14ac:dyDescent="0.2">
      <c r="A781" s="80"/>
      <c r="B781" s="81"/>
      <c r="C781" s="49"/>
      <c r="D781" s="82"/>
      <c r="E781" s="38"/>
      <c r="F781" s="38"/>
      <c r="G781" s="38"/>
      <c r="H781" s="38"/>
      <c r="I781" s="38"/>
      <c r="J781" s="38"/>
      <c r="K781" s="38"/>
      <c r="L781" s="38"/>
      <c r="M781" s="38"/>
      <c r="N781" s="38"/>
      <c r="O781" s="38"/>
      <c r="P781" s="38"/>
    </row>
    <row r="782" spans="1:16" ht="11.25" customHeight="1" x14ac:dyDescent="0.2">
      <c r="A782" s="80"/>
      <c r="B782" s="81"/>
      <c r="C782" s="49"/>
      <c r="D782" s="82"/>
      <c r="E782" s="38"/>
      <c r="F782" s="38"/>
      <c r="G782" s="38"/>
      <c r="H782" s="38"/>
      <c r="I782" s="38"/>
      <c r="J782" s="38"/>
      <c r="K782" s="38"/>
      <c r="L782" s="38"/>
      <c r="M782" s="38"/>
      <c r="N782" s="38"/>
      <c r="O782" s="38"/>
      <c r="P782" s="38"/>
    </row>
    <row r="783" spans="1:16" ht="11.25" customHeight="1" x14ac:dyDescent="0.2">
      <c r="A783" s="80"/>
      <c r="B783" s="81"/>
      <c r="C783" s="49"/>
      <c r="D783" s="82"/>
      <c r="E783" s="38"/>
      <c r="F783" s="38"/>
      <c r="G783" s="38"/>
      <c r="H783" s="38"/>
      <c r="I783" s="38"/>
      <c r="J783" s="38"/>
      <c r="K783" s="38"/>
      <c r="L783" s="38"/>
      <c r="M783" s="38"/>
      <c r="N783" s="38"/>
      <c r="O783" s="38"/>
      <c r="P783" s="38"/>
    </row>
    <row r="784" spans="1:16" ht="11.25" customHeight="1" x14ac:dyDescent="0.2">
      <c r="A784" s="80"/>
      <c r="B784" s="81"/>
      <c r="C784" s="49"/>
      <c r="D784" s="82"/>
      <c r="E784" s="38"/>
      <c r="F784" s="38"/>
      <c r="G784" s="38"/>
      <c r="H784" s="38"/>
      <c r="I784" s="38"/>
      <c r="J784" s="38"/>
      <c r="K784" s="38"/>
      <c r="L784" s="38"/>
      <c r="M784" s="38"/>
      <c r="N784" s="38"/>
      <c r="O784" s="38"/>
      <c r="P784" s="38"/>
    </row>
    <row r="785" spans="1:16" ht="11.25" customHeight="1" x14ac:dyDescent="0.2">
      <c r="A785" s="80"/>
      <c r="B785" s="81"/>
      <c r="C785" s="49"/>
      <c r="D785" s="82"/>
      <c r="E785" s="38"/>
      <c r="F785" s="38"/>
      <c r="G785" s="38"/>
      <c r="H785" s="38"/>
      <c r="I785" s="38"/>
      <c r="J785" s="38"/>
      <c r="K785" s="38"/>
      <c r="L785" s="38"/>
      <c r="M785" s="38"/>
      <c r="N785" s="38"/>
      <c r="O785" s="38"/>
      <c r="P785" s="38"/>
    </row>
    <row r="786" spans="1:16" ht="11.25" customHeight="1" x14ac:dyDescent="0.2">
      <c r="A786" s="80"/>
      <c r="B786" s="81"/>
      <c r="C786" s="49"/>
      <c r="D786" s="82"/>
      <c r="E786" s="38"/>
      <c r="F786" s="38"/>
      <c r="G786" s="38"/>
      <c r="H786" s="38"/>
      <c r="I786" s="38"/>
      <c r="J786" s="38"/>
      <c r="K786" s="38"/>
      <c r="L786" s="38"/>
      <c r="M786" s="38"/>
      <c r="N786" s="38"/>
      <c r="O786" s="38"/>
      <c r="P786" s="38"/>
    </row>
    <row r="787" spans="1:16" ht="11.25" customHeight="1" x14ac:dyDescent="0.2">
      <c r="A787" s="80"/>
      <c r="B787" s="81"/>
      <c r="C787" s="49"/>
      <c r="D787" s="82"/>
      <c r="E787" s="38"/>
      <c r="F787" s="38"/>
      <c r="G787" s="38"/>
      <c r="H787" s="38"/>
      <c r="I787" s="38"/>
      <c r="J787" s="38"/>
      <c r="K787" s="38"/>
      <c r="L787" s="38"/>
      <c r="M787" s="38"/>
      <c r="N787" s="38"/>
      <c r="O787" s="38"/>
      <c r="P787" s="38"/>
    </row>
    <row r="788" spans="1:16" ht="11.25" customHeight="1" x14ac:dyDescent="0.2">
      <c r="A788" s="80"/>
      <c r="B788" s="81"/>
      <c r="C788" s="49"/>
      <c r="D788" s="82"/>
      <c r="E788" s="38"/>
      <c r="F788" s="38"/>
      <c r="G788" s="38"/>
      <c r="H788" s="38"/>
      <c r="I788" s="38"/>
      <c r="J788" s="38"/>
      <c r="K788" s="38"/>
      <c r="L788" s="38"/>
      <c r="M788" s="38"/>
      <c r="N788" s="38"/>
      <c r="O788" s="38"/>
      <c r="P788" s="38"/>
    </row>
    <row r="789" spans="1:16" ht="11.25" customHeight="1" x14ac:dyDescent="0.2">
      <c r="A789" s="80"/>
      <c r="B789" s="81"/>
      <c r="C789" s="49"/>
      <c r="D789" s="82"/>
      <c r="E789" s="38"/>
      <c r="F789" s="38"/>
      <c r="G789" s="38"/>
      <c r="H789" s="38"/>
      <c r="I789" s="38"/>
      <c r="J789" s="38"/>
      <c r="K789" s="38"/>
      <c r="L789" s="38"/>
      <c r="M789" s="38"/>
      <c r="N789" s="38"/>
      <c r="O789" s="38"/>
      <c r="P789" s="38"/>
    </row>
    <row r="790" spans="1:16" ht="11.25" customHeight="1" x14ac:dyDescent="0.2">
      <c r="A790" s="80"/>
      <c r="B790" s="81"/>
      <c r="C790" s="49"/>
      <c r="D790" s="82"/>
      <c r="E790" s="38"/>
      <c r="F790" s="38"/>
      <c r="G790" s="38"/>
      <c r="H790" s="38"/>
      <c r="I790" s="38"/>
      <c r="J790" s="38"/>
      <c r="K790" s="38"/>
      <c r="L790" s="38"/>
      <c r="M790" s="38"/>
      <c r="N790" s="38"/>
      <c r="O790" s="38"/>
      <c r="P790" s="38"/>
    </row>
    <row r="791" spans="1:16" ht="11.25" customHeight="1" x14ac:dyDescent="0.2">
      <c r="A791" s="80"/>
      <c r="B791" s="81"/>
      <c r="C791" s="49"/>
      <c r="D791" s="82"/>
      <c r="E791" s="38"/>
      <c r="F791" s="38"/>
      <c r="G791" s="38"/>
      <c r="H791" s="38"/>
      <c r="I791" s="38"/>
      <c r="J791" s="38"/>
      <c r="K791" s="38"/>
      <c r="L791" s="38"/>
      <c r="M791" s="38"/>
      <c r="N791" s="38"/>
      <c r="O791" s="38"/>
      <c r="P791" s="38"/>
    </row>
    <row r="792" spans="1:16" ht="11.25" customHeight="1" x14ac:dyDescent="0.2">
      <c r="A792" s="80"/>
      <c r="B792" s="81"/>
      <c r="C792" s="49"/>
      <c r="D792" s="82"/>
      <c r="E792" s="38"/>
      <c r="F792" s="38"/>
      <c r="G792" s="38"/>
      <c r="H792" s="38"/>
      <c r="I792" s="38"/>
      <c r="J792" s="38"/>
      <c r="K792" s="38"/>
      <c r="L792" s="38"/>
      <c r="M792" s="38"/>
      <c r="N792" s="38"/>
      <c r="O792" s="38"/>
      <c r="P792" s="38"/>
    </row>
    <row r="793" spans="1:16" ht="11.25" customHeight="1" x14ac:dyDescent="0.2">
      <c r="A793" s="80"/>
      <c r="B793" s="81"/>
      <c r="C793" s="49"/>
      <c r="D793" s="82"/>
      <c r="E793" s="38"/>
      <c r="F793" s="38"/>
      <c r="G793" s="38"/>
      <c r="H793" s="38"/>
      <c r="I793" s="38"/>
      <c r="J793" s="38"/>
      <c r="K793" s="38"/>
      <c r="L793" s="38"/>
      <c r="M793" s="38"/>
      <c r="N793" s="38"/>
      <c r="O793" s="38"/>
      <c r="P793" s="38"/>
    </row>
    <row r="794" spans="1:16" ht="11.25" customHeight="1" x14ac:dyDescent="0.2">
      <c r="A794" s="80"/>
      <c r="B794" s="81"/>
      <c r="C794" s="49"/>
      <c r="D794" s="82"/>
      <c r="E794" s="38"/>
      <c r="F794" s="38"/>
      <c r="G794" s="38"/>
      <c r="H794" s="38"/>
      <c r="I794" s="38"/>
      <c r="J794" s="38"/>
      <c r="K794" s="38"/>
      <c r="L794" s="38"/>
      <c r="M794" s="38"/>
      <c r="N794" s="38"/>
      <c r="O794" s="38"/>
      <c r="P794" s="38"/>
    </row>
    <row r="795" spans="1:16" ht="11.25" customHeight="1" x14ac:dyDescent="0.2">
      <c r="A795" s="80"/>
      <c r="B795" s="81"/>
      <c r="C795" s="49"/>
      <c r="D795" s="82"/>
      <c r="E795" s="38"/>
      <c r="F795" s="38"/>
      <c r="G795" s="38"/>
      <c r="H795" s="38"/>
      <c r="I795" s="38"/>
      <c r="J795" s="38"/>
      <c r="K795" s="38"/>
      <c r="L795" s="38"/>
      <c r="M795" s="38"/>
      <c r="N795" s="38"/>
      <c r="O795" s="38"/>
      <c r="P795" s="38"/>
    </row>
    <row r="796" spans="1:16" ht="11.25" customHeight="1" x14ac:dyDescent="0.2">
      <c r="A796" s="80"/>
      <c r="B796" s="81"/>
      <c r="C796" s="49"/>
      <c r="D796" s="82"/>
      <c r="E796" s="38"/>
      <c r="F796" s="38"/>
      <c r="G796" s="38"/>
      <c r="H796" s="38"/>
      <c r="I796" s="38"/>
      <c r="J796" s="38"/>
      <c r="K796" s="38"/>
      <c r="L796" s="38"/>
      <c r="M796" s="38"/>
      <c r="N796" s="38"/>
      <c r="O796" s="38"/>
      <c r="P796" s="38"/>
    </row>
    <row r="797" spans="1:16" ht="11.25" customHeight="1" x14ac:dyDescent="0.2">
      <c r="A797" s="80"/>
      <c r="B797" s="81"/>
      <c r="C797" s="49"/>
      <c r="D797" s="82"/>
      <c r="E797" s="38"/>
      <c r="F797" s="38"/>
      <c r="G797" s="38"/>
      <c r="H797" s="38"/>
      <c r="I797" s="38"/>
      <c r="J797" s="38"/>
      <c r="K797" s="38"/>
      <c r="L797" s="38"/>
      <c r="M797" s="38"/>
      <c r="N797" s="38"/>
      <c r="O797" s="38"/>
      <c r="P797" s="38"/>
    </row>
    <row r="798" spans="1:16" ht="11.25" customHeight="1" x14ac:dyDescent="0.2">
      <c r="A798" s="80"/>
      <c r="B798" s="81"/>
      <c r="C798" s="49"/>
      <c r="D798" s="82"/>
      <c r="E798" s="38"/>
      <c r="F798" s="38"/>
      <c r="G798" s="38"/>
      <c r="H798" s="38"/>
      <c r="I798" s="38"/>
      <c r="J798" s="38"/>
      <c r="K798" s="38"/>
      <c r="L798" s="38"/>
      <c r="M798" s="38"/>
      <c r="N798" s="38"/>
      <c r="O798" s="38"/>
      <c r="P798" s="38"/>
    </row>
    <row r="799" spans="1:16" ht="11.25" customHeight="1" x14ac:dyDescent="0.2">
      <c r="A799" s="80"/>
      <c r="B799" s="81"/>
      <c r="C799" s="49"/>
      <c r="D799" s="82"/>
      <c r="E799" s="38"/>
      <c r="F799" s="38"/>
      <c r="G799" s="38"/>
      <c r="H799" s="38"/>
      <c r="I799" s="38"/>
      <c r="J799" s="38"/>
      <c r="K799" s="38"/>
      <c r="L799" s="38"/>
      <c r="M799" s="38"/>
      <c r="N799" s="38"/>
      <c r="O799" s="38"/>
      <c r="P799" s="38"/>
    </row>
    <row r="800" spans="1:16" ht="11.25" customHeight="1" x14ac:dyDescent="0.2">
      <c r="A800" s="80"/>
      <c r="B800" s="81"/>
      <c r="C800" s="49"/>
      <c r="D800" s="82"/>
      <c r="E800" s="38"/>
      <c r="F800" s="38"/>
      <c r="G800" s="38"/>
      <c r="H800" s="38"/>
      <c r="I800" s="38"/>
      <c r="J800" s="38"/>
      <c r="K800" s="38"/>
      <c r="L800" s="38"/>
      <c r="M800" s="38"/>
      <c r="N800" s="38"/>
      <c r="O800" s="38"/>
      <c r="P800" s="38"/>
    </row>
    <row r="801" spans="1:16" ht="11.25" customHeight="1" x14ac:dyDescent="0.2">
      <c r="A801" s="80"/>
      <c r="B801" s="81"/>
      <c r="C801" s="49"/>
      <c r="D801" s="82"/>
      <c r="E801" s="38"/>
      <c r="F801" s="38"/>
      <c r="G801" s="38"/>
      <c r="H801" s="38"/>
      <c r="I801" s="38"/>
      <c r="J801" s="38"/>
      <c r="K801" s="38"/>
      <c r="L801" s="38"/>
      <c r="M801" s="38"/>
      <c r="N801" s="38"/>
      <c r="O801" s="38"/>
      <c r="P801" s="38"/>
    </row>
    <row r="802" spans="1:16" ht="11.25" customHeight="1" x14ac:dyDescent="0.2">
      <c r="A802" s="80"/>
      <c r="B802" s="81"/>
      <c r="C802" s="49"/>
      <c r="D802" s="82"/>
      <c r="E802" s="38"/>
      <c r="F802" s="38"/>
      <c r="G802" s="38"/>
      <c r="H802" s="38"/>
      <c r="I802" s="38"/>
      <c r="J802" s="38"/>
      <c r="K802" s="38"/>
      <c r="L802" s="38"/>
      <c r="M802" s="38"/>
      <c r="N802" s="38"/>
      <c r="O802" s="38"/>
      <c r="P802" s="38"/>
    </row>
    <row r="803" spans="1:16" ht="11.25" customHeight="1" x14ac:dyDescent="0.2">
      <c r="A803" s="80"/>
      <c r="B803" s="81"/>
      <c r="C803" s="49"/>
      <c r="D803" s="82"/>
      <c r="E803" s="38"/>
      <c r="F803" s="38"/>
      <c r="G803" s="38"/>
      <c r="H803" s="38"/>
      <c r="I803" s="38"/>
      <c r="J803" s="38"/>
      <c r="K803" s="38"/>
      <c r="L803" s="38"/>
      <c r="M803" s="38"/>
      <c r="N803" s="38"/>
      <c r="O803" s="38"/>
      <c r="P803" s="38"/>
    </row>
    <row r="804" spans="1:16" ht="11.25" customHeight="1" x14ac:dyDescent="0.2">
      <c r="A804" s="80"/>
      <c r="B804" s="81"/>
      <c r="C804" s="49"/>
      <c r="D804" s="82"/>
      <c r="E804" s="38"/>
      <c r="F804" s="38"/>
      <c r="G804" s="38"/>
      <c r="H804" s="38"/>
      <c r="I804" s="38"/>
      <c r="J804" s="38"/>
      <c r="K804" s="38"/>
      <c r="L804" s="38"/>
      <c r="M804" s="38"/>
      <c r="N804" s="38"/>
      <c r="O804" s="38"/>
      <c r="P804" s="38"/>
    </row>
    <row r="805" spans="1:16" ht="11.25" customHeight="1" x14ac:dyDescent="0.2">
      <c r="A805" s="80"/>
      <c r="B805" s="81"/>
      <c r="C805" s="49"/>
      <c r="D805" s="82"/>
      <c r="E805" s="38"/>
      <c r="F805" s="38"/>
      <c r="G805" s="38"/>
      <c r="H805" s="38"/>
      <c r="I805" s="38"/>
      <c r="J805" s="38"/>
      <c r="K805" s="38"/>
      <c r="L805" s="38"/>
      <c r="M805" s="38"/>
      <c r="N805" s="38"/>
      <c r="O805" s="38"/>
      <c r="P805" s="38"/>
    </row>
    <row r="806" spans="1:16" ht="11.25" customHeight="1" x14ac:dyDescent="0.2">
      <c r="A806" s="80"/>
      <c r="B806" s="81"/>
      <c r="C806" s="49"/>
      <c r="D806" s="82"/>
      <c r="E806" s="38"/>
      <c r="F806" s="38"/>
      <c r="G806" s="38"/>
      <c r="H806" s="38"/>
      <c r="I806" s="38"/>
      <c r="J806" s="38"/>
      <c r="K806" s="38"/>
      <c r="L806" s="38"/>
      <c r="M806" s="38"/>
      <c r="N806" s="38"/>
      <c r="O806" s="38"/>
      <c r="P806" s="38"/>
    </row>
    <row r="807" spans="1:16" ht="11.25" customHeight="1" x14ac:dyDescent="0.2">
      <c r="A807" s="80"/>
      <c r="B807" s="81"/>
      <c r="C807" s="49"/>
      <c r="D807" s="82"/>
      <c r="E807" s="38"/>
      <c r="F807" s="38"/>
      <c r="G807" s="38"/>
      <c r="H807" s="38"/>
      <c r="I807" s="38"/>
      <c r="J807" s="38"/>
      <c r="K807" s="38"/>
      <c r="L807" s="38"/>
      <c r="M807" s="38"/>
      <c r="N807" s="38"/>
      <c r="O807" s="38"/>
      <c r="P807" s="38"/>
    </row>
    <row r="808" spans="1:16" ht="11.25" customHeight="1" x14ac:dyDescent="0.2">
      <c r="A808" s="80"/>
      <c r="B808" s="81"/>
      <c r="C808" s="49"/>
      <c r="D808" s="82"/>
      <c r="E808" s="38"/>
      <c r="F808" s="38"/>
      <c r="G808" s="38"/>
      <c r="H808" s="38"/>
      <c r="I808" s="38"/>
      <c r="J808" s="38"/>
      <c r="K808" s="38"/>
      <c r="L808" s="38"/>
      <c r="M808" s="38"/>
      <c r="N808" s="38"/>
      <c r="O808" s="38"/>
      <c r="P808" s="38"/>
    </row>
    <row r="809" spans="1:16" ht="11.25" customHeight="1" x14ac:dyDescent="0.2">
      <c r="A809" s="80"/>
      <c r="B809" s="81"/>
      <c r="C809" s="49"/>
      <c r="D809" s="82"/>
      <c r="E809" s="38"/>
      <c r="F809" s="38"/>
      <c r="G809" s="38"/>
      <c r="H809" s="38"/>
      <c r="I809" s="38"/>
      <c r="J809" s="38"/>
      <c r="K809" s="38"/>
      <c r="L809" s="38"/>
      <c r="M809" s="38"/>
      <c r="N809" s="38"/>
      <c r="O809" s="38"/>
      <c r="P809" s="38"/>
    </row>
    <row r="810" spans="1:16" ht="11.25" customHeight="1" x14ac:dyDescent="0.2">
      <c r="A810" s="80"/>
      <c r="B810" s="81"/>
      <c r="C810" s="49"/>
      <c r="D810" s="82"/>
      <c r="E810" s="38"/>
      <c r="F810" s="38"/>
      <c r="G810" s="38"/>
      <c r="H810" s="38"/>
      <c r="I810" s="38"/>
      <c r="J810" s="38"/>
      <c r="K810" s="38"/>
      <c r="L810" s="38"/>
      <c r="M810" s="38"/>
      <c r="N810" s="38"/>
      <c r="O810" s="38"/>
      <c r="P810" s="38"/>
    </row>
    <row r="811" spans="1:16" ht="11.25" customHeight="1" x14ac:dyDescent="0.2">
      <c r="A811" s="80"/>
      <c r="B811" s="81"/>
      <c r="C811" s="49"/>
      <c r="D811" s="82"/>
      <c r="E811" s="38"/>
      <c r="F811" s="38"/>
      <c r="G811" s="38"/>
      <c r="H811" s="38"/>
      <c r="I811" s="38"/>
      <c r="J811" s="38"/>
      <c r="K811" s="38"/>
      <c r="L811" s="38"/>
      <c r="M811" s="38"/>
      <c r="N811" s="38"/>
      <c r="O811" s="38"/>
      <c r="P811" s="38"/>
    </row>
    <row r="812" spans="1:16" ht="11.25" customHeight="1" x14ac:dyDescent="0.2">
      <c r="A812" s="80"/>
      <c r="B812" s="81"/>
      <c r="C812" s="49"/>
      <c r="D812" s="82"/>
      <c r="E812" s="38"/>
      <c r="F812" s="38"/>
      <c r="G812" s="38"/>
      <c r="H812" s="38"/>
      <c r="I812" s="38"/>
      <c r="J812" s="38"/>
      <c r="K812" s="38"/>
      <c r="L812" s="38"/>
      <c r="M812" s="38"/>
      <c r="N812" s="38"/>
      <c r="O812" s="38"/>
      <c r="P812" s="38"/>
    </row>
    <row r="813" spans="1:16" ht="11.25" customHeight="1" x14ac:dyDescent="0.2">
      <c r="A813" s="80"/>
      <c r="B813" s="81"/>
      <c r="C813" s="49"/>
      <c r="D813" s="82"/>
      <c r="E813" s="38"/>
      <c r="F813" s="38"/>
      <c r="G813" s="38"/>
      <c r="H813" s="38"/>
      <c r="I813" s="38"/>
      <c r="J813" s="38"/>
      <c r="K813" s="38"/>
      <c r="L813" s="38"/>
      <c r="M813" s="38"/>
      <c r="N813" s="38"/>
      <c r="O813" s="38"/>
      <c r="P813" s="38"/>
    </row>
    <row r="814" spans="1:16" ht="11.25" customHeight="1" x14ac:dyDescent="0.2">
      <c r="A814" s="80"/>
      <c r="B814" s="81"/>
      <c r="C814" s="49"/>
      <c r="D814" s="82"/>
      <c r="E814" s="38"/>
      <c r="F814" s="38"/>
      <c r="G814" s="38"/>
      <c r="H814" s="38"/>
      <c r="I814" s="38"/>
      <c r="J814" s="38"/>
      <c r="K814" s="38"/>
      <c r="L814" s="38"/>
      <c r="M814" s="38"/>
      <c r="N814" s="38"/>
      <c r="O814" s="38"/>
      <c r="P814" s="38"/>
    </row>
    <row r="815" spans="1:16" ht="11.25" customHeight="1" x14ac:dyDescent="0.2">
      <c r="A815" s="80"/>
      <c r="B815" s="81"/>
      <c r="C815" s="49"/>
      <c r="D815" s="82"/>
      <c r="E815" s="38"/>
      <c r="F815" s="38"/>
      <c r="G815" s="38"/>
      <c r="H815" s="38"/>
      <c r="I815" s="38"/>
      <c r="J815" s="38"/>
      <c r="K815" s="38"/>
      <c r="L815" s="38"/>
      <c r="M815" s="38"/>
      <c r="N815" s="38"/>
      <c r="O815" s="38"/>
      <c r="P815" s="38"/>
    </row>
    <row r="816" spans="1:16" ht="11.25" customHeight="1" x14ac:dyDescent="0.2">
      <c r="A816" s="80"/>
      <c r="B816" s="81"/>
      <c r="C816" s="49"/>
      <c r="D816" s="82"/>
      <c r="E816" s="38"/>
      <c r="F816" s="38"/>
      <c r="G816" s="38"/>
      <c r="H816" s="38"/>
      <c r="I816" s="38"/>
      <c r="J816" s="38"/>
      <c r="K816" s="38"/>
      <c r="L816" s="38"/>
      <c r="M816" s="38"/>
      <c r="N816" s="38"/>
      <c r="O816" s="38"/>
      <c r="P816" s="38"/>
    </row>
    <row r="817" spans="1:16" ht="11.25" customHeight="1" x14ac:dyDescent="0.2">
      <c r="A817" s="80"/>
      <c r="B817" s="81"/>
      <c r="C817" s="49"/>
      <c r="D817" s="82"/>
      <c r="E817" s="38"/>
      <c r="F817" s="38"/>
      <c r="G817" s="38"/>
      <c r="H817" s="38"/>
      <c r="I817" s="38"/>
      <c r="J817" s="38"/>
      <c r="K817" s="38"/>
      <c r="L817" s="38"/>
      <c r="M817" s="38"/>
      <c r="N817" s="38"/>
      <c r="O817" s="38"/>
      <c r="P817" s="38"/>
    </row>
    <row r="818" spans="1:16" ht="11.25" customHeight="1" x14ac:dyDescent="0.2">
      <c r="A818" s="80"/>
      <c r="B818" s="81"/>
      <c r="C818" s="49"/>
      <c r="D818" s="82"/>
      <c r="E818" s="38"/>
      <c r="F818" s="38"/>
      <c r="G818" s="38"/>
      <c r="H818" s="38"/>
      <c r="I818" s="38"/>
      <c r="J818" s="38"/>
      <c r="K818" s="38"/>
      <c r="L818" s="38"/>
      <c r="M818" s="38"/>
      <c r="N818" s="38"/>
      <c r="O818" s="38"/>
      <c r="P818" s="38"/>
    </row>
    <row r="819" spans="1:16" ht="11.25" customHeight="1" x14ac:dyDescent="0.2">
      <c r="A819" s="80"/>
      <c r="B819" s="81"/>
      <c r="C819" s="49"/>
      <c r="D819" s="82"/>
      <c r="E819" s="38"/>
      <c r="F819" s="38"/>
      <c r="G819" s="38"/>
      <c r="H819" s="38"/>
      <c r="I819" s="38"/>
      <c r="J819" s="38"/>
      <c r="K819" s="38"/>
      <c r="L819" s="38"/>
      <c r="M819" s="38"/>
      <c r="N819" s="38"/>
      <c r="O819" s="38"/>
      <c r="P819" s="38"/>
    </row>
    <row r="820" spans="1:16" ht="11.25" customHeight="1" x14ac:dyDescent="0.2">
      <c r="A820" s="80"/>
      <c r="B820" s="81"/>
      <c r="C820" s="49"/>
      <c r="D820" s="82"/>
      <c r="E820" s="38"/>
      <c r="F820" s="38"/>
      <c r="G820" s="38"/>
      <c r="H820" s="38"/>
      <c r="I820" s="38"/>
      <c r="J820" s="38"/>
      <c r="K820" s="38"/>
      <c r="L820" s="38"/>
      <c r="M820" s="38"/>
      <c r="N820" s="38"/>
      <c r="O820" s="38"/>
      <c r="P820" s="38"/>
    </row>
    <row r="821" spans="1:16" ht="11.25" customHeight="1" x14ac:dyDescent="0.2">
      <c r="A821" s="80"/>
      <c r="B821" s="81"/>
      <c r="C821" s="49"/>
      <c r="D821" s="82"/>
      <c r="E821" s="38"/>
      <c r="F821" s="38"/>
      <c r="G821" s="38"/>
      <c r="H821" s="38"/>
      <c r="I821" s="38"/>
      <c r="J821" s="38"/>
      <c r="K821" s="38"/>
      <c r="L821" s="38"/>
      <c r="M821" s="38"/>
      <c r="N821" s="38"/>
      <c r="O821" s="38"/>
      <c r="P821" s="38"/>
    </row>
    <row r="822" spans="1:16" ht="11.25" customHeight="1" x14ac:dyDescent="0.2">
      <c r="A822" s="80"/>
      <c r="B822" s="81"/>
      <c r="C822" s="49"/>
      <c r="D822" s="82"/>
      <c r="E822" s="38"/>
      <c r="F822" s="38"/>
      <c r="G822" s="38"/>
      <c r="H822" s="38"/>
      <c r="I822" s="38"/>
      <c r="J822" s="38"/>
      <c r="K822" s="38"/>
      <c r="L822" s="38"/>
      <c r="M822" s="38"/>
      <c r="N822" s="38"/>
      <c r="O822" s="38"/>
      <c r="P822" s="38"/>
    </row>
    <row r="823" spans="1:16" ht="11.25" customHeight="1" x14ac:dyDescent="0.2">
      <c r="A823" s="80"/>
      <c r="B823" s="81"/>
      <c r="C823" s="49"/>
      <c r="D823" s="82"/>
      <c r="E823" s="38"/>
      <c r="F823" s="38"/>
      <c r="G823" s="38"/>
      <c r="H823" s="38"/>
      <c r="I823" s="38"/>
      <c r="J823" s="38"/>
      <c r="K823" s="38"/>
      <c r="L823" s="38"/>
      <c r="M823" s="38"/>
      <c r="N823" s="38"/>
      <c r="O823" s="38"/>
      <c r="P823" s="38"/>
    </row>
    <row r="824" spans="1:16" ht="11.25" customHeight="1" x14ac:dyDescent="0.2">
      <c r="A824" s="80"/>
      <c r="B824" s="81"/>
      <c r="C824" s="49"/>
      <c r="D824" s="82"/>
      <c r="E824" s="38"/>
      <c r="F824" s="38"/>
      <c r="G824" s="38"/>
      <c r="H824" s="38"/>
      <c r="I824" s="38"/>
      <c r="J824" s="38"/>
      <c r="K824" s="38"/>
      <c r="L824" s="38"/>
      <c r="M824" s="38"/>
      <c r="N824" s="38"/>
      <c r="O824" s="38"/>
      <c r="P824" s="38"/>
    </row>
    <row r="825" spans="1:16" ht="11.25" customHeight="1" x14ac:dyDescent="0.2">
      <c r="A825" s="80"/>
      <c r="B825" s="81"/>
      <c r="C825" s="49"/>
      <c r="D825" s="82"/>
      <c r="E825" s="38"/>
      <c r="F825" s="38"/>
      <c r="G825" s="38"/>
      <c r="H825" s="38"/>
      <c r="I825" s="38"/>
      <c r="J825" s="38"/>
      <c r="K825" s="38"/>
      <c r="L825" s="38"/>
      <c r="M825" s="38"/>
      <c r="N825" s="38"/>
      <c r="O825" s="38"/>
      <c r="P825" s="38"/>
    </row>
    <row r="826" spans="1:16" ht="11.25" customHeight="1" x14ac:dyDescent="0.2">
      <c r="A826" s="80"/>
      <c r="B826" s="81"/>
      <c r="C826" s="49"/>
      <c r="D826" s="82"/>
      <c r="E826" s="38"/>
      <c r="F826" s="38"/>
      <c r="G826" s="38"/>
      <c r="H826" s="38"/>
      <c r="I826" s="38"/>
      <c r="J826" s="38"/>
      <c r="K826" s="38"/>
      <c r="L826" s="38"/>
      <c r="M826" s="38"/>
      <c r="N826" s="38"/>
      <c r="O826" s="38"/>
      <c r="P826" s="38"/>
    </row>
    <row r="827" spans="1:16" ht="11.25" customHeight="1" x14ac:dyDescent="0.2">
      <c r="A827" s="80"/>
      <c r="B827" s="81"/>
      <c r="C827" s="49"/>
      <c r="D827" s="82"/>
      <c r="E827" s="38"/>
      <c r="F827" s="38"/>
      <c r="G827" s="38"/>
      <c r="H827" s="38"/>
      <c r="I827" s="38"/>
      <c r="J827" s="38"/>
      <c r="K827" s="38"/>
      <c r="L827" s="38"/>
      <c r="M827" s="38"/>
      <c r="N827" s="38"/>
      <c r="O827" s="38"/>
      <c r="P827" s="38"/>
    </row>
    <row r="828" spans="1:16" ht="11.25" customHeight="1" x14ac:dyDescent="0.2">
      <c r="A828" s="80"/>
      <c r="B828" s="81"/>
      <c r="C828" s="49"/>
      <c r="D828" s="82"/>
      <c r="E828" s="38"/>
      <c r="F828" s="38"/>
      <c r="G828" s="38"/>
      <c r="H828" s="38"/>
      <c r="I828" s="38"/>
      <c r="J828" s="38"/>
      <c r="K828" s="38"/>
      <c r="L828" s="38"/>
      <c r="M828" s="38"/>
      <c r="N828" s="38"/>
      <c r="O828" s="38"/>
      <c r="P828" s="38"/>
    </row>
    <row r="829" spans="1:16" ht="11.25" customHeight="1" x14ac:dyDescent="0.2">
      <c r="A829" s="80"/>
      <c r="B829" s="81"/>
      <c r="C829" s="49"/>
      <c r="D829" s="82"/>
      <c r="E829" s="38"/>
      <c r="F829" s="38"/>
      <c r="G829" s="38"/>
      <c r="H829" s="38"/>
      <c r="I829" s="38"/>
      <c r="J829" s="38"/>
      <c r="K829" s="38"/>
      <c r="L829" s="38"/>
      <c r="M829" s="38"/>
      <c r="N829" s="38"/>
      <c r="O829" s="38"/>
      <c r="P829" s="38"/>
    </row>
    <row r="830" spans="1:16" ht="11.25" customHeight="1" x14ac:dyDescent="0.2">
      <c r="A830" s="80"/>
      <c r="B830" s="81"/>
      <c r="C830" s="49"/>
      <c r="D830" s="82"/>
      <c r="E830" s="38"/>
      <c r="F830" s="38"/>
      <c r="G830" s="38"/>
      <c r="H830" s="38"/>
      <c r="I830" s="38"/>
      <c r="J830" s="38"/>
      <c r="K830" s="38"/>
      <c r="L830" s="38"/>
      <c r="M830" s="38"/>
      <c r="N830" s="38"/>
      <c r="O830" s="38"/>
      <c r="P830" s="38"/>
    </row>
    <row r="831" spans="1:16" ht="11.25" customHeight="1" x14ac:dyDescent="0.2">
      <c r="A831" s="80"/>
      <c r="B831" s="81"/>
      <c r="C831" s="49"/>
      <c r="D831" s="82"/>
      <c r="E831" s="38"/>
      <c r="F831" s="38"/>
      <c r="G831" s="38"/>
      <c r="H831" s="38"/>
      <c r="I831" s="38"/>
      <c r="J831" s="38"/>
      <c r="K831" s="38"/>
      <c r="L831" s="38"/>
      <c r="M831" s="38"/>
      <c r="N831" s="38"/>
      <c r="O831" s="38"/>
      <c r="P831" s="38"/>
    </row>
    <row r="832" spans="1:16" ht="11.25" customHeight="1" x14ac:dyDescent="0.2">
      <c r="A832" s="80"/>
      <c r="B832" s="81"/>
      <c r="C832" s="49"/>
      <c r="D832" s="82"/>
      <c r="E832" s="38"/>
      <c r="F832" s="38"/>
      <c r="G832" s="38"/>
      <c r="H832" s="38"/>
      <c r="I832" s="38"/>
      <c r="J832" s="38"/>
      <c r="K832" s="38"/>
      <c r="L832" s="38"/>
      <c r="M832" s="38"/>
      <c r="N832" s="38"/>
      <c r="O832" s="38"/>
      <c r="P832" s="38"/>
    </row>
    <row r="833" spans="1:16" ht="11.25" customHeight="1" x14ac:dyDescent="0.2">
      <c r="A833" s="80"/>
      <c r="B833" s="81"/>
      <c r="C833" s="49"/>
      <c r="D833" s="82"/>
      <c r="E833" s="38"/>
      <c r="F833" s="38"/>
      <c r="G833" s="38"/>
      <c r="H833" s="38"/>
      <c r="I833" s="38"/>
      <c r="J833" s="38"/>
      <c r="K833" s="38"/>
      <c r="L833" s="38"/>
      <c r="M833" s="38"/>
      <c r="N833" s="38"/>
      <c r="O833" s="38"/>
      <c r="P833" s="38"/>
    </row>
    <row r="834" spans="1:16" ht="11.25" customHeight="1" x14ac:dyDescent="0.2">
      <c r="A834" s="80"/>
      <c r="B834" s="81"/>
      <c r="C834" s="49"/>
      <c r="D834" s="82"/>
      <c r="E834" s="38"/>
      <c r="F834" s="38"/>
      <c r="G834" s="38"/>
      <c r="H834" s="38"/>
      <c r="I834" s="38"/>
      <c r="J834" s="38"/>
      <c r="K834" s="38"/>
      <c r="L834" s="38"/>
      <c r="M834" s="38"/>
      <c r="N834" s="38"/>
      <c r="O834" s="38"/>
      <c r="P834" s="38"/>
    </row>
    <row r="835" spans="1:16" ht="11.25" customHeight="1" x14ac:dyDescent="0.2">
      <c r="A835" s="80"/>
      <c r="B835" s="81"/>
      <c r="C835" s="49"/>
      <c r="D835" s="82"/>
      <c r="E835" s="38"/>
      <c r="F835" s="38"/>
      <c r="G835" s="38"/>
      <c r="H835" s="38"/>
      <c r="I835" s="38"/>
      <c r="J835" s="38"/>
      <c r="K835" s="38"/>
      <c r="L835" s="38"/>
      <c r="M835" s="38"/>
      <c r="N835" s="38"/>
      <c r="O835" s="38"/>
      <c r="P835" s="38"/>
    </row>
    <row r="836" spans="1:16" ht="11.25" customHeight="1" x14ac:dyDescent="0.2">
      <c r="A836" s="80"/>
      <c r="B836" s="81"/>
      <c r="C836" s="49"/>
      <c r="D836" s="82"/>
      <c r="E836" s="38"/>
      <c r="F836" s="38"/>
      <c r="G836" s="38"/>
      <c r="H836" s="38"/>
      <c r="I836" s="38"/>
      <c r="J836" s="38"/>
      <c r="K836" s="38"/>
      <c r="L836" s="38"/>
      <c r="M836" s="38"/>
      <c r="N836" s="38"/>
      <c r="O836" s="38"/>
      <c r="P836" s="38"/>
    </row>
    <row r="837" spans="1:16" ht="11.25" customHeight="1" x14ac:dyDescent="0.2">
      <c r="A837" s="80"/>
      <c r="B837" s="81"/>
      <c r="C837" s="49"/>
      <c r="D837" s="82"/>
      <c r="E837" s="38"/>
      <c r="F837" s="38"/>
      <c r="G837" s="38"/>
      <c r="H837" s="38"/>
      <c r="I837" s="38"/>
      <c r="J837" s="38"/>
      <c r="K837" s="38"/>
      <c r="L837" s="38"/>
      <c r="M837" s="38"/>
      <c r="N837" s="38"/>
      <c r="O837" s="38"/>
      <c r="P837" s="38"/>
    </row>
    <row r="838" spans="1:16" ht="11.25" customHeight="1" x14ac:dyDescent="0.2">
      <c r="A838" s="80"/>
      <c r="B838" s="81"/>
      <c r="C838" s="49"/>
      <c r="D838" s="82"/>
      <c r="E838" s="38"/>
      <c r="F838" s="38"/>
      <c r="G838" s="38"/>
      <c r="H838" s="38"/>
      <c r="I838" s="38"/>
      <c r="J838" s="38"/>
      <c r="K838" s="38"/>
      <c r="L838" s="38"/>
      <c r="M838" s="38"/>
      <c r="N838" s="38"/>
      <c r="O838" s="38"/>
      <c r="P838" s="38"/>
    </row>
    <row r="839" spans="1:16" ht="11.25" customHeight="1" x14ac:dyDescent="0.2">
      <c r="A839" s="80"/>
      <c r="B839" s="81"/>
      <c r="C839" s="49"/>
      <c r="D839" s="82"/>
      <c r="E839" s="38"/>
      <c r="F839" s="38"/>
      <c r="G839" s="38"/>
      <c r="H839" s="38"/>
      <c r="I839" s="38"/>
      <c r="J839" s="38"/>
      <c r="K839" s="38"/>
      <c r="L839" s="38"/>
      <c r="M839" s="38"/>
      <c r="N839" s="38"/>
      <c r="O839" s="38"/>
      <c r="P839" s="38"/>
    </row>
    <row r="840" spans="1:16" ht="11.25" customHeight="1" x14ac:dyDescent="0.2">
      <c r="A840" s="80"/>
      <c r="B840" s="81"/>
      <c r="C840" s="49"/>
      <c r="D840" s="82"/>
      <c r="E840" s="38"/>
      <c r="F840" s="38"/>
      <c r="G840" s="38"/>
      <c r="H840" s="38"/>
      <c r="I840" s="38"/>
      <c r="J840" s="38"/>
      <c r="K840" s="38"/>
      <c r="L840" s="38"/>
      <c r="M840" s="38"/>
      <c r="N840" s="38"/>
      <c r="O840" s="38"/>
      <c r="P840" s="38"/>
    </row>
    <row r="841" spans="1:16" ht="11.25" customHeight="1" x14ac:dyDescent="0.2">
      <c r="A841" s="80"/>
      <c r="B841" s="81"/>
      <c r="C841" s="49"/>
      <c r="D841" s="82"/>
      <c r="E841" s="38"/>
      <c r="F841" s="38"/>
      <c r="G841" s="38"/>
      <c r="H841" s="38"/>
      <c r="I841" s="38"/>
      <c r="J841" s="38"/>
      <c r="K841" s="38"/>
      <c r="L841" s="38"/>
      <c r="M841" s="38"/>
      <c r="N841" s="38"/>
      <c r="O841" s="38"/>
      <c r="P841" s="38"/>
    </row>
    <row r="842" spans="1:16" ht="11.25" customHeight="1" x14ac:dyDescent="0.2">
      <c r="A842" s="80"/>
      <c r="B842" s="81"/>
      <c r="C842" s="49"/>
      <c r="D842" s="82"/>
      <c r="E842" s="38"/>
      <c r="F842" s="38"/>
      <c r="G842" s="38"/>
      <c r="H842" s="38"/>
      <c r="I842" s="38"/>
      <c r="J842" s="38"/>
      <c r="K842" s="38"/>
      <c r="L842" s="38"/>
      <c r="M842" s="38"/>
      <c r="N842" s="38"/>
      <c r="O842" s="38"/>
      <c r="P842" s="38"/>
    </row>
    <row r="843" spans="1:16" ht="11.25" customHeight="1" x14ac:dyDescent="0.2">
      <c r="A843" s="80"/>
      <c r="B843" s="81"/>
      <c r="C843" s="49"/>
      <c r="D843" s="82"/>
      <c r="E843" s="38"/>
      <c r="F843" s="38"/>
      <c r="G843" s="38"/>
      <c r="H843" s="38"/>
      <c r="I843" s="38"/>
      <c r="J843" s="38"/>
      <c r="K843" s="38"/>
      <c r="L843" s="38"/>
      <c r="M843" s="38"/>
      <c r="N843" s="38"/>
      <c r="O843" s="38"/>
      <c r="P843" s="38"/>
    </row>
    <row r="844" spans="1:16" ht="11.25" customHeight="1" x14ac:dyDescent="0.2">
      <c r="A844" s="80"/>
      <c r="B844" s="81"/>
      <c r="C844" s="49"/>
      <c r="D844" s="82"/>
      <c r="E844" s="38"/>
      <c r="F844" s="38"/>
      <c r="G844" s="38"/>
      <c r="H844" s="38"/>
      <c r="I844" s="38"/>
      <c r="J844" s="38"/>
      <c r="K844" s="38"/>
      <c r="L844" s="38"/>
      <c r="M844" s="38"/>
      <c r="N844" s="38"/>
      <c r="O844" s="38"/>
      <c r="P844" s="38"/>
    </row>
    <row r="845" spans="1:16" ht="11.25" customHeight="1" x14ac:dyDescent="0.2">
      <c r="A845" s="80"/>
      <c r="B845" s="81"/>
      <c r="C845" s="49"/>
      <c r="D845" s="82"/>
      <c r="E845" s="38"/>
      <c r="F845" s="38"/>
      <c r="G845" s="38"/>
      <c r="H845" s="38"/>
      <c r="I845" s="38"/>
      <c r="J845" s="38"/>
      <c r="K845" s="38"/>
      <c r="L845" s="38"/>
      <c r="M845" s="38"/>
      <c r="N845" s="38"/>
      <c r="O845" s="38"/>
      <c r="P845" s="38"/>
    </row>
    <row r="846" spans="1:16" ht="11.25" customHeight="1" x14ac:dyDescent="0.2">
      <c r="A846" s="80"/>
      <c r="B846" s="81"/>
      <c r="C846" s="49"/>
      <c r="D846" s="82"/>
      <c r="E846" s="38"/>
      <c r="F846" s="38"/>
      <c r="G846" s="38"/>
      <c r="H846" s="38"/>
      <c r="I846" s="38"/>
      <c r="J846" s="38"/>
      <c r="K846" s="38"/>
      <c r="L846" s="38"/>
      <c r="M846" s="38"/>
      <c r="N846" s="38"/>
      <c r="O846" s="38"/>
      <c r="P846" s="38"/>
    </row>
    <row r="847" spans="1:16" ht="11.25" customHeight="1" x14ac:dyDescent="0.2">
      <c r="A847" s="80"/>
      <c r="B847" s="81"/>
      <c r="C847" s="49"/>
      <c r="D847" s="82"/>
      <c r="E847" s="38"/>
      <c r="F847" s="38"/>
      <c r="G847" s="38"/>
      <c r="H847" s="38"/>
      <c r="I847" s="38"/>
      <c r="J847" s="38"/>
      <c r="K847" s="38"/>
      <c r="L847" s="38"/>
      <c r="M847" s="38"/>
      <c r="N847" s="38"/>
      <c r="O847" s="38"/>
      <c r="P847" s="38"/>
    </row>
    <row r="848" spans="1:16" ht="11.25" customHeight="1" x14ac:dyDescent="0.2">
      <c r="A848" s="80"/>
      <c r="B848" s="81"/>
      <c r="C848" s="49"/>
      <c r="D848" s="82"/>
      <c r="E848" s="38"/>
      <c r="F848" s="38"/>
      <c r="G848" s="38"/>
      <c r="H848" s="38"/>
      <c r="I848" s="38"/>
      <c r="J848" s="38"/>
      <c r="K848" s="38"/>
      <c r="L848" s="38"/>
      <c r="M848" s="38"/>
      <c r="N848" s="38"/>
      <c r="O848" s="38"/>
      <c r="P848" s="38"/>
    </row>
    <row r="849" spans="1:16" ht="11.25" customHeight="1" x14ac:dyDescent="0.2">
      <c r="A849" s="80"/>
      <c r="B849" s="81"/>
      <c r="C849" s="49"/>
      <c r="D849" s="82"/>
      <c r="E849" s="38"/>
      <c r="F849" s="38"/>
      <c r="G849" s="38"/>
      <c r="H849" s="38"/>
      <c r="I849" s="38"/>
      <c r="J849" s="38"/>
      <c r="K849" s="38"/>
      <c r="L849" s="38"/>
      <c r="M849" s="38"/>
      <c r="N849" s="38"/>
      <c r="O849" s="38"/>
      <c r="P849" s="38"/>
    </row>
    <row r="850" spans="1:16" ht="11.25" customHeight="1" x14ac:dyDescent="0.2">
      <c r="A850" s="80"/>
      <c r="B850" s="81"/>
      <c r="C850" s="49"/>
      <c r="D850" s="82"/>
      <c r="E850" s="38"/>
      <c r="F850" s="38"/>
      <c r="G850" s="38"/>
      <c r="H850" s="38"/>
      <c r="I850" s="38"/>
      <c r="J850" s="38"/>
      <c r="K850" s="38"/>
      <c r="L850" s="38"/>
      <c r="M850" s="38"/>
      <c r="N850" s="38"/>
      <c r="O850" s="38"/>
      <c r="P850" s="38"/>
    </row>
    <row r="851" spans="1:16" ht="11.25" customHeight="1" x14ac:dyDescent="0.2">
      <c r="A851" s="80"/>
      <c r="B851" s="81"/>
      <c r="C851" s="49"/>
      <c r="D851" s="82"/>
      <c r="E851" s="38"/>
      <c r="F851" s="38"/>
      <c r="G851" s="38"/>
      <c r="H851" s="38"/>
      <c r="I851" s="38"/>
      <c r="J851" s="38"/>
      <c r="K851" s="38"/>
      <c r="L851" s="38"/>
      <c r="M851" s="38"/>
      <c r="N851" s="38"/>
      <c r="O851" s="38"/>
      <c r="P851" s="38"/>
    </row>
    <row r="852" spans="1:16" ht="11.25" customHeight="1" x14ac:dyDescent="0.2">
      <c r="A852" s="80"/>
      <c r="B852" s="81"/>
      <c r="C852" s="49"/>
      <c r="D852" s="82"/>
      <c r="E852" s="38"/>
      <c r="F852" s="38"/>
      <c r="G852" s="38"/>
      <c r="H852" s="38"/>
      <c r="I852" s="38"/>
      <c r="J852" s="38"/>
      <c r="K852" s="38"/>
      <c r="L852" s="38"/>
      <c r="M852" s="38"/>
      <c r="N852" s="38"/>
      <c r="O852" s="38"/>
      <c r="P852" s="38"/>
    </row>
    <row r="853" spans="1:16" ht="11.25" customHeight="1" x14ac:dyDescent="0.2">
      <c r="A853" s="80"/>
      <c r="B853" s="81"/>
      <c r="C853" s="49"/>
      <c r="D853" s="82"/>
      <c r="E853" s="38"/>
      <c r="F853" s="38"/>
      <c r="G853" s="38"/>
      <c r="H853" s="38"/>
      <c r="I853" s="38"/>
      <c r="J853" s="38"/>
      <c r="K853" s="38"/>
      <c r="L853" s="38"/>
      <c r="M853" s="38"/>
      <c r="N853" s="38"/>
      <c r="O853" s="38"/>
      <c r="P853" s="38"/>
    </row>
    <row r="854" spans="1:16" ht="11.25" customHeight="1" x14ac:dyDescent="0.2">
      <c r="A854" s="80"/>
      <c r="B854" s="81"/>
      <c r="C854" s="49"/>
      <c r="D854" s="82"/>
      <c r="E854" s="38"/>
      <c r="F854" s="38"/>
      <c r="G854" s="38"/>
      <c r="H854" s="38"/>
      <c r="I854" s="38"/>
      <c r="J854" s="38"/>
      <c r="K854" s="38"/>
      <c r="L854" s="38"/>
      <c r="M854" s="38"/>
      <c r="N854" s="38"/>
      <c r="O854" s="38"/>
      <c r="P854" s="38"/>
    </row>
    <row r="855" spans="1:16" ht="11.25" customHeight="1" x14ac:dyDescent="0.2">
      <c r="A855" s="80"/>
      <c r="B855" s="81"/>
      <c r="C855" s="49"/>
      <c r="D855" s="82"/>
      <c r="E855" s="38"/>
      <c r="F855" s="38"/>
      <c r="G855" s="38"/>
      <c r="H855" s="38"/>
      <c r="I855" s="38"/>
      <c r="J855" s="38"/>
      <c r="K855" s="38"/>
      <c r="L855" s="38"/>
      <c r="M855" s="38"/>
      <c r="N855" s="38"/>
      <c r="O855" s="38"/>
      <c r="P855" s="38"/>
    </row>
    <row r="856" spans="1:16" ht="11.25" customHeight="1" x14ac:dyDescent="0.2">
      <c r="A856" s="80"/>
      <c r="B856" s="81"/>
      <c r="C856" s="49"/>
      <c r="D856" s="82"/>
      <c r="E856" s="38"/>
      <c r="F856" s="38"/>
      <c r="G856" s="38"/>
      <c r="H856" s="38"/>
      <c r="I856" s="38"/>
      <c r="J856" s="38"/>
      <c r="K856" s="38"/>
      <c r="L856" s="38"/>
      <c r="M856" s="38"/>
      <c r="N856" s="38"/>
      <c r="O856" s="38"/>
      <c r="P856" s="38"/>
    </row>
    <row r="857" spans="1:16" ht="11.25" customHeight="1" x14ac:dyDescent="0.2">
      <c r="A857" s="80"/>
      <c r="B857" s="81"/>
      <c r="C857" s="49"/>
      <c r="D857" s="82"/>
      <c r="E857" s="38"/>
      <c r="F857" s="38"/>
      <c r="G857" s="38"/>
      <c r="H857" s="38"/>
      <c r="I857" s="38"/>
      <c r="J857" s="38"/>
      <c r="K857" s="38"/>
      <c r="L857" s="38"/>
      <c r="M857" s="38"/>
      <c r="N857" s="38"/>
      <c r="O857" s="38"/>
      <c r="P857" s="38"/>
    </row>
    <row r="858" spans="1:16" ht="11.25" customHeight="1" x14ac:dyDescent="0.2">
      <c r="A858" s="80"/>
      <c r="B858" s="81"/>
      <c r="C858" s="49"/>
      <c r="D858" s="82"/>
      <c r="E858" s="38"/>
      <c r="F858" s="38"/>
      <c r="G858" s="38"/>
      <c r="H858" s="38"/>
      <c r="I858" s="38"/>
      <c r="J858" s="38"/>
      <c r="K858" s="38"/>
      <c r="L858" s="38"/>
      <c r="M858" s="38"/>
      <c r="N858" s="38"/>
      <c r="O858" s="38"/>
      <c r="P858" s="38"/>
    </row>
    <row r="859" spans="1:16" ht="11.25" customHeight="1" x14ac:dyDescent="0.2">
      <c r="A859" s="80"/>
      <c r="B859" s="81"/>
      <c r="C859" s="49"/>
      <c r="D859" s="82"/>
      <c r="E859" s="38"/>
      <c r="F859" s="38"/>
      <c r="G859" s="38"/>
      <c r="H859" s="38"/>
      <c r="I859" s="38"/>
      <c r="J859" s="38"/>
      <c r="K859" s="38"/>
      <c r="L859" s="38"/>
      <c r="M859" s="38"/>
      <c r="N859" s="38"/>
      <c r="O859" s="38"/>
      <c r="P859" s="38"/>
    </row>
    <row r="860" spans="1:16" ht="11.25" customHeight="1" x14ac:dyDescent="0.2">
      <c r="A860" s="80"/>
      <c r="B860" s="81"/>
      <c r="C860" s="49"/>
      <c r="D860" s="82"/>
      <c r="E860" s="38"/>
      <c r="F860" s="38"/>
      <c r="G860" s="38"/>
      <c r="H860" s="38"/>
      <c r="I860" s="38"/>
      <c r="J860" s="38"/>
      <c r="K860" s="38"/>
      <c r="L860" s="38"/>
      <c r="M860" s="38"/>
      <c r="N860" s="38"/>
      <c r="O860" s="38"/>
      <c r="P860" s="38"/>
    </row>
    <row r="861" spans="1:16" ht="11.25" customHeight="1" x14ac:dyDescent="0.2">
      <c r="A861" s="80"/>
      <c r="B861" s="81"/>
      <c r="C861" s="49"/>
      <c r="D861" s="82"/>
      <c r="E861" s="38"/>
      <c r="F861" s="38"/>
      <c r="G861" s="38"/>
      <c r="H861" s="38"/>
      <c r="I861" s="38"/>
      <c r="J861" s="38"/>
      <c r="K861" s="38"/>
      <c r="L861" s="38"/>
      <c r="M861" s="38"/>
      <c r="N861" s="38"/>
      <c r="O861" s="38"/>
      <c r="P861" s="38"/>
    </row>
    <row r="862" spans="1:16" ht="11.25" customHeight="1" x14ac:dyDescent="0.2">
      <c r="A862" s="80"/>
      <c r="B862" s="81"/>
      <c r="C862" s="49"/>
      <c r="D862" s="82"/>
      <c r="E862" s="38"/>
      <c r="F862" s="38"/>
      <c r="G862" s="38"/>
      <c r="H862" s="38"/>
      <c r="I862" s="38"/>
      <c r="J862" s="38"/>
      <c r="K862" s="38"/>
      <c r="L862" s="38"/>
      <c r="M862" s="38"/>
      <c r="N862" s="38"/>
      <c r="O862" s="38"/>
      <c r="P862" s="38"/>
    </row>
    <row r="863" spans="1:16" ht="11.25" customHeight="1" x14ac:dyDescent="0.2">
      <c r="A863" s="80"/>
      <c r="B863" s="81"/>
      <c r="C863" s="49"/>
      <c r="D863" s="82"/>
      <c r="E863" s="38"/>
      <c r="F863" s="38"/>
      <c r="G863" s="38"/>
      <c r="H863" s="38"/>
      <c r="I863" s="38"/>
      <c r="J863" s="38"/>
      <c r="K863" s="38"/>
      <c r="L863" s="38"/>
      <c r="M863" s="38"/>
      <c r="N863" s="38"/>
      <c r="O863" s="38"/>
      <c r="P863" s="38"/>
    </row>
    <row r="864" spans="1:16" ht="11.25" customHeight="1" x14ac:dyDescent="0.2">
      <c r="A864" s="80"/>
      <c r="B864" s="81"/>
      <c r="C864" s="49"/>
      <c r="D864" s="82"/>
      <c r="E864" s="38"/>
      <c r="F864" s="38"/>
      <c r="G864" s="38"/>
      <c r="H864" s="38"/>
      <c r="I864" s="38"/>
      <c r="J864" s="38"/>
      <c r="K864" s="38"/>
      <c r="L864" s="38"/>
      <c r="M864" s="38"/>
      <c r="N864" s="38"/>
      <c r="O864" s="38"/>
      <c r="P864" s="38"/>
    </row>
    <row r="865" spans="1:16" ht="11.25" customHeight="1" x14ac:dyDescent="0.2">
      <c r="A865" s="80"/>
      <c r="B865" s="81"/>
      <c r="C865" s="49"/>
      <c r="D865" s="82"/>
      <c r="E865" s="38"/>
      <c r="F865" s="38"/>
      <c r="G865" s="38"/>
      <c r="H865" s="38"/>
      <c r="I865" s="38"/>
      <c r="J865" s="38"/>
      <c r="K865" s="38"/>
      <c r="L865" s="38"/>
      <c r="M865" s="38"/>
      <c r="N865" s="38"/>
      <c r="O865" s="38"/>
      <c r="P865" s="38"/>
    </row>
    <row r="866" spans="1:16" ht="11.25" customHeight="1" x14ac:dyDescent="0.2">
      <c r="A866" s="80"/>
      <c r="B866" s="81"/>
      <c r="C866" s="49"/>
      <c r="D866" s="82"/>
      <c r="E866" s="38"/>
      <c r="F866" s="38"/>
      <c r="G866" s="38"/>
      <c r="H866" s="38"/>
      <c r="I866" s="38"/>
      <c r="J866" s="38"/>
      <c r="K866" s="38"/>
      <c r="L866" s="38"/>
      <c r="M866" s="38"/>
      <c r="N866" s="38"/>
      <c r="O866" s="38"/>
      <c r="P866" s="38"/>
    </row>
    <row r="867" spans="1:16" ht="11.25" customHeight="1" x14ac:dyDescent="0.2">
      <c r="A867" s="80"/>
      <c r="B867" s="81"/>
      <c r="C867" s="49"/>
      <c r="D867" s="82"/>
      <c r="E867" s="38"/>
      <c r="F867" s="38"/>
      <c r="G867" s="38"/>
      <c r="H867" s="38"/>
      <c r="I867" s="38"/>
      <c r="J867" s="38"/>
      <c r="K867" s="38"/>
      <c r="L867" s="38"/>
      <c r="M867" s="38"/>
      <c r="N867" s="38"/>
      <c r="O867" s="38"/>
      <c r="P867" s="38"/>
    </row>
    <row r="868" spans="1:16" ht="11.25" customHeight="1" x14ac:dyDescent="0.2">
      <c r="A868" s="80"/>
      <c r="B868" s="81"/>
      <c r="C868" s="49"/>
      <c r="D868" s="82"/>
      <c r="E868" s="38"/>
      <c r="F868" s="38"/>
      <c r="G868" s="38"/>
      <c r="H868" s="38"/>
      <c r="I868" s="38"/>
      <c r="J868" s="38"/>
      <c r="K868" s="38"/>
      <c r="L868" s="38"/>
      <c r="M868" s="38"/>
      <c r="N868" s="38"/>
      <c r="O868" s="38"/>
      <c r="P868" s="38"/>
    </row>
    <row r="869" spans="1:16" ht="11.25" customHeight="1" x14ac:dyDescent="0.2">
      <c r="A869" s="80"/>
      <c r="B869" s="81"/>
      <c r="C869" s="49"/>
      <c r="D869" s="82"/>
      <c r="E869" s="38"/>
      <c r="F869" s="38"/>
      <c r="G869" s="38"/>
      <c r="H869" s="38"/>
      <c r="I869" s="38"/>
      <c r="J869" s="38"/>
      <c r="K869" s="38"/>
      <c r="L869" s="38"/>
      <c r="M869" s="38"/>
      <c r="N869" s="38"/>
      <c r="O869" s="38"/>
      <c r="P869" s="38"/>
    </row>
    <row r="870" spans="1:16" ht="11.25" customHeight="1" x14ac:dyDescent="0.2">
      <c r="A870" s="80"/>
      <c r="B870" s="81"/>
      <c r="C870" s="49"/>
      <c r="D870" s="82"/>
      <c r="E870" s="38"/>
      <c r="F870" s="38"/>
      <c r="G870" s="38"/>
      <c r="H870" s="38"/>
      <c r="I870" s="38"/>
      <c r="J870" s="38"/>
      <c r="K870" s="38"/>
      <c r="L870" s="38"/>
      <c r="M870" s="38"/>
      <c r="N870" s="38"/>
      <c r="O870" s="38"/>
      <c r="P870" s="38"/>
    </row>
    <row r="871" spans="1:16" ht="11.25" customHeight="1" x14ac:dyDescent="0.2">
      <c r="A871" s="80"/>
      <c r="B871" s="81"/>
      <c r="C871" s="49"/>
      <c r="D871" s="82"/>
      <c r="E871" s="38"/>
      <c r="F871" s="38"/>
      <c r="G871" s="38"/>
      <c r="H871" s="38"/>
      <c r="I871" s="38"/>
      <c r="J871" s="38"/>
      <c r="K871" s="38"/>
      <c r="L871" s="38"/>
      <c r="M871" s="38"/>
      <c r="N871" s="38"/>
      <c r="O871" s="38"/>
      <c r="P871" s="38"/>
    </row>
    <row r="872" spans="1:16" ht="11.25" customHeight="1" x14ac:dyDescent="0.2">
      <c r="A872" s="80"/>
      <c r="B872" s="81"/>
      <c r="C872" s="49"/>
      <c r="D872" s="82"/>
      <c r="E872" s="38"/>
      <c r="F872" s="38"/>
      <c r="G872" s="38"/>
      <c r="H872" s="38"/>
      <c r="I872" s="38"/>
      <c r="J872" s="38"/>
      <c r="K872" s="38"/>
      <c r="L872" s="38"/>
      <c r="M872" s="38"/>
      <c r="N872" s="38"/>
      <c r="O872" s="38"/>
      <c r="P872" s="38"/>
    </row>
    <row r="873" spans="1:16" ht="11.25" customHeight="1" x14ac:dyDescent="0.2">
      <c r="A873" s="80"/>
      <c r="B873" s="81"/>
      <c r="C873" s="49"/>
      <c r="D873" s="82"/>
      <c r="E873" s="38"/>
      <c r="F873" s="38"/>
      <c r="G873" s="38"/>
      <c r="H873" s="38"/>
      <c r="I873" s="38"/>
      <c r="J873" s="38"/>
      <c r="K873" s="38"/>
      <c r="L873" s="38"/>
      <c r="M873" s="38"/>
      <c r="N873" s="38"/>
      <c r="O873" s="38"/>
      <c r="P873" s="38"/>
    </row>
    <row r="874" spans="1:16" ht="11.25" customHeight="1" x14ac:dyDescent="0.2">
      <c r="A874" s="80"/>
      <c r="B874" s="81"/>
      <c r="C874" s="49"/>
      <c r="D874" s="82"/>
      <c r="E874" s="38"/>
      <c r="F874" s="38"/>
      <c r="G874" s="38"/>
      <c r="H874" s="38"/>
      <c r="I874" s="38"/>
      <c r="J874" s="38"/>
      <c r="K874" s="38"/>
      <c r="L874" s="38"/>
      <c r="M874" s="38"/>
      <c r="N874" s="38"/>
      <c r="O874" s="38"/>
      <c r="P874" s="38"/>
    </row>
    <row r="875" spans="1:16" ht="11.25" customHeight="1" x14ac:dyDescent="0.2">
      <c r="A875" s="80"/>
      <c r="B875" s="81"/>
      <c r="C875" s="49"/>
      <c r="D875" s="82"/>
      <c r="E875" s="38"/>
      <c r="F875" s="38"/>
      <c r="G875" s="38"/>
      <c r="H875" s="38"/>
      <c r="I875" s="38"/>
      <c r="J875" s="38"/>
      <c r="K875" s="38"/>
      <c r="L875" s="38"/>
      <c r="M875" s="38"/>
      <c r="N875" s="38"/>
      <c r="O875" s="38"/>
      <c r="P875" s="38"/>
    </row>
    <row r="876" spans="1:16" ht="11.25" customHeight="1" x14ac:dyDescent="0.2">
      <c r="A876" s="80"/>
      <c r="B876" s="81"/>
      <c r="C876" s="49"/>
      <c r="D876" s="82"/>
      <c r="E876" s="38"/>
      <c r="F876" s="38"/>
      <c r="G876" s="38"/>
      <c r="H876" s="38"/>
      <c r="I876" s="38"/>
      <c r="J876" s="38"/>
      <c r="K876" s="38"/>
      <c r="L876" s="38"/>
      <c r="M876" s="38"/>
      <c r="N876" s="38"/>
      <c r="O876" s="38"/>
      <c r="P876" s="38"/>
    </row>
    <row r="877" spans="1:16" ht="11.25" customHeight="1" x14ac:dyDescent="0.2">
      <c r="A877" s="80"/>
      <c r="B877" s="81"/>
      <c r="C877" s="49"/>
      <c r="D877" s="82"/>
      <c r="E877" s="38"/>
      <c r="F877" s="38"/>
      <c r="G877" s="38"/>
      <c r="H877" s="38"/>
      <c r="I877" s="38"/>
      <c r="J877" s="38"/>
      <c r="K877" s="38"/>
      <c r="L877" s="38"/>
      <c r="M877" s="38"/>
      <c r="N877" s="38"/>
      <c r="O877" s="38"/>
      <c r="P877" s="38"/>
    </row>
    <row r="878" spans="1:16" ht="11.25" customHeight="1" x14ac:dyDescent="0.2">
      <c r="A878" s="80"/>
      <c r="B878" s="81"/>
      <c r="C878" s="49"/>
      <c r="D878" s="82"/>
      <c r="E878" s="38"/>
      <c r="F878" s="38"/>
      <c r="G878" s="38"/>
      <c r="H878" s="38"/>
      <c r="I878" s="38"/>
      <c r="J878" s="38"/>
      <c r="K878" s="38"/>
      <c r="L878" s="38"/>
      <c r="M878" s="38"/>
      <c r="N878" s="38"/>
      <c r="O878" s="38"/>
      <c r="P878" s="38"/>
    </row>
    <row r="879" spans="1:16" ht="11.25" customHeight="1" x14ac:dyDescent="0.2">
      <c r="A879" s="80"/>
      <c r="B879" s="81"/>
      <c r="C879" s="49"/>
      <c r="D879" s="82"/>
      <c r="E879" s="38"/>
      <c r="F879" s="38"/>
      <c r="G879" s="38"/>
      <c r="H879" s="38"/>
      <c r="I879" s="38"/>
      <c r="J879" s="38"/>
      <c r="K879" s="38"/>
      <c r="L879" s="38"/>
      <c r="M879" s="38"/>
      <c r="N879" s="38"/>
      <c r="O879" s="38"/>
      <c r="P879" s="38"/>
    </row>
    <row r="880" spans="1:16" ht="11.25" customHeight="1" x14ac:dyDescent="0.2">
      <c r="A880" s="80"/>
      <c r="B880" s="81"/>
      <c r="C880" s="49"/>
      <c r="D880" s="82"/>
      <c r="E880" s="38"/>
      <c r="F880" s="38"/>
      <c r="G880" s="38"/>
      <c r="H880" s="38"/>
      <c r="I880" s="38"/>
      <c r="J880" s="38"/>
      <c r="K880" s="38"/>
      <c r="L880" s="38"/>
      <c r="M880" s="38"/>
      <c r="N880" s="38"/>
      <c r="O880" s="38"/>
      <c r="P880" s="38"/>
    </row>
    <row r="881" spans="1:16" ht="11.25" customHeight="1" x14ac:dyDescent="0.2">
      <c r="A881" s="80"/>
      <c r="B881" s="81"/>
      <c r="C881" s="49"/>
      <c r="D881" s="82"/>
      <c r="E881" s="38"/>
      <c r="F881" s="38"/>
      <c r="G881" s="38"/>
      <c r="H881" s="38"/>
      <c r="I881" s="38"/>
      <c r="J881" s="38"/>
      <c r="K881" s="38"/>
      <c r="L881" s="38"/>
      <c r="M881" s="38"/>
      <c r="N881" s="38"/>
      <c r="O881" s="38"/>
      <c r="P881" s="38"/>
    </row>
    <row r="882" spans="1:16" ht="11.25" customHeight="1" x14ac:dyDescent="0.2">
      <c r="A882" s="80"/>
      <c r="B882" s="81"/>
      <c r="C882" s="49"/>
      <c r="D882" s="82"/>
      <c r="E882" s="38"/>
      <c r="F882" s="38"/>
      <c r="G882" s="38"/>
      <c r="H882" s="38"/>
      <c r="I882" s="38"/>
      <c r="J882" s="38"/>
      <c r="K882" s="38"/>
      <c r="L882" s="38"/>
      <c r="M882" s="38"/>
      <c r="N882" s="38"/>
      <c r="O882" s="38"/>
      <c r="P882" s="38"/>
    </row>
    <row r="883" spans="1:16" ht="11.25" customHeight="1" x14ac:dyDescent="0.2">
      <c r="A883" s="80"/>
      <c r="B883" s="81"/>
      <c r="C883" s="49"/>
      <c r="D883" s="82"/>
      <c r="E883" s="38"/>
      <c r="F883" s="38"/>
      <c r="G883" s="38"/>
      <c r="H883" s="38"/>
      <c r="I883" s="38"/>
      <c r="J883" s="38"/>
      <c r="K883" s="38"/>
      <c r="L883" s="38"/>
      <c r="M883" s="38"/>
      <c r="N883" s="38"/>
      <c r="O883" s="38"/>
      <c r="P883" s="38"/>
    </row>
    <row r="884" spans="1:16" ht="11.25" customHeight="1" x14ac:dyDescent="0.2">
      <c r="A884" s="80"/>
      <c r="B884" s="81"/>
      <c r="C884" s="49"/>
      <c r="D884" s="82"/>
      <c r="E884" s="38"/>
      <c r="F884" s="38"/>
      <c r="G884" s="38"/>
      <c r="H884" s="38"/>
      <c r="I884" s="38"/>
      <c r="J884" s="38"/>
      <c r="K884" s="38"/>
      <c r="L884" s="38"/>
      <c r="M884" s="38"/>
      <c r="N884" s="38"/>
      <c r="O884" s="38"/>
      <c r="P884" s="38"/>
    </row>
    <row r="885" spans="1:16" ht="11.25" customHeight="1" x14ac:dyDescent="0.2">
      <c r="A885" s="80"/>
      <c r="B885" s="81"/>
      <c r="C885" s="49"/>
      <c r="D885" s="82"/>
      <c r="E885" s="38"/>
      <c r="F885" s="38"/>
      <c r="G885" s="38"/>
      <c r="H885" s="38"/>
      <c r="I885" s="38"/>
      <c r="J885" s="38"/>
      <c r="K885" s="38"/>
      <c r="L885" s="38"/>
      <c r="M885" s="38"/>
      <c r="N885" s="38"/>
      <c r="O885" s="38"/>
      <c r="P885" s="38"/>
    </row>
    <row r="886" spans="1:16" ht="11.25" customHeight="1" x14ac:dyDescent="0.2">
      <c r="A886" s="80"/>
      <c r="B886" s="81"/>
      <c r="C886" s="49"/>
      <c r="D886" s="82"/>
      <c r="E886" s="38"/>
      <c r="F886" s="38"/>
      <c r="G886" s="38"/>
      <c r="H886" s="38"/>
      <c r="I886" s="38"/>
      <c r="J886" s="38"/>
      <c r="K886" s="38"/>
      <c r="L886" s="38"/>
      <c r="M886" s="38"/>
      <c r="N886" s="38"/>
      <c r="O886" s="38"/>
      <c r="P886" s="38"/>
    </row>
    <row r="887" spans="1:16" ht="11.25" customHeight="1" x14ac:dyDescent="0.2">
      <c r="A887" s="80"/>
      <c r="B887" s="81"/>
      <c r="C887" s="49"/>
      <c r="D887" s="82"/>
      <c r="E887" s="38"/>
      <c r="F887" s="38"/>
      <c r="G887" s="38"/>
      <c r="H887" s="38"/>
      <c r="I887" s="38"/>
      <c r="J887" s="38"/>
      <c r="K887" s="38"/>
      <c r="L887" s="38"/>
      <c r="M887" s="38"/>
      <c r="N887" s="38"/>
      <c r="O887" s="38"/>
      <c r="P887" s="38"/>
    </row>
    <row r="888" spans="1:16" ht="11.25" customHeight="1" x14ac:dyDescent="0.2">
      <c r="A888" s="80"/>
      <c r="B888" s="81"/>
      <c r="C888" s="49"/>
      <c r="D888" s="82"/>
      <c r="E888" s="38"/>
      <c r="F888" s="38"/>
      <c r="G888" s="38"/>
      <c r="H888" s="38"/>
      <c r="I888" s="38"/>
      <c r="J888" s="38"/>
      <c r="K888" s="38"/>
      <c r="L888" s="38"/>
      <c r="M888" s="38"/>
      <c r="N888" s="38"/>
      <c r="O888" s="38"/>
      <c r="P888" s="38"/>
    </row>
    <row r="889" spans="1:16" ht="11.25" customHeight="1" x14ac:dyDescent="0.2">
      <c r="A889" s="80"/>
      <c r="B889" s="81"/>
      <c r="C889" s="49"/>
      <c r="D889" s="82"/>
      <c r="E889" s="38"/>
      <c r="F889" s="38"/>
      <c r="G889" s="38"/>
      <c r="H889" s="38"/>
      <c r="I889" s="38"/>
      <c r="J889" s="38"/>
      <c r="K889" s="38"/>
      <c r="L889" s="38"/>
      <c r="M889" s="38"/>
      <c r="N889" s="38"/>
      <c r="O889" s="38"/>
      <c r="P889" s="38"/>
    </row>
    <row r="890" spans="1:16" ht="11.25" customHeight="1" x14ac:dyDescent="0.2">
      <c r="A890" s="80"/>
      <c r="B890" s="81"/>
      <c r="C890" s="49"/>
      <c r="D890" s="82"/>
      <c r="E890" s="38"/>
      <c r="F890" s="38"/>
      <c r="G890" s="38"/>
      <c r="H890" s="38"/>
      <c r="I890" s="38"/>
      <c r="J890" s="38"/>
      <c r="K890" s="38"/>
      <c r="L890" s="38"/>
      <c r="M890" s="38"/>
      <c r="N890" s="38"/>
      <c r="O890" s="38"/>
      <c r="P890" s="38"/>
    </row>
    <row r="891" spans="1:16" ht="11.25" customHeight="1" x14ac:dyDescent="0.2">
      <c r="A891" s="80"/>
      <c r="B891" s="81"/>
      <c r="C891" s="49"/>
      <c r="D891" s="82"/>
      <c r="E891" s="38"/>
      <c r="F891" s="38"/>
      <c r="G891" s="38"/>
      <c r="H891" s="38"/>
      <c r="I891" s="38"/>
      <c r="J891" s="38"/>
      <c r="K891" s="38"/>
      <c r="L891" s="38"/>
      <c r="M891" s="38"/>
      <c r="N891" s="38"/>
      <c r="O891" s="38"/>
      <c r="P891" s="38"/>
    </row>
    <row r="892" spans="1:16" ht="11.25" customHeight="1" x14ac:dyDescent="0.2">
      <c r="A892" s="80"/>
      <c r="B892" s="81"/>
      <c r="C892" s="49"/>
      <c r="D892" s="82"/>
      <c r="E892" s="38"/>
      <c r="F892" s="38"/>
      <c r="G892" s="38"/>
      <c r="H892" s="38"/>
      <c r="I892" s="38"/>
      <c r="J892" s="38"/>
      <c r="K892" s="38"/>
      <c r="L892" s="38"/>
      <c r="M892" s="38"/>
      <c r="N892" s="38"/>
      <c r="O892" s="38"/>
      <c r="P892" s="38"/>
    </row>
    <row r="893" spans="1:16" ht="11.25" customHeight="1" x14ac:dyDescent="0.2">
      <c r="A893" s="80"/>
      <c r="B893" s="81"/>
      <c r="C893" s="49"/>
      <c r="D893" s="82"/>
      <c r="E893" s="38"/>
      <c r="F893" s="38"/>
      <c r="G893" s="38"/>
      <c r="H893" s="38"/>
      <c r="I893" s="38"/>
      <c r="J893" s="38"/>
      <c r="K893" s="38"/>
      <c r="L893" s="38"/>
      <c r="M893" s="38"/>
      <c r="N893" s="38"/>
      <c r="O893" s="38"/>
      <c r="P893" s="38"/>
    </row>
    <row r="894" spans="1:16" ht="11.25" customHeight="1" x14ac:dyDescent="0.2">
      <c r="A894" s="80"/>
      <c r="B894" s="81"/>
      <c r="C894" s="49"/>
      <c r="D894" s="82"/>
      <c r="E894" s="38"/>
      <c r="F894" s="38"/>
      <c r="G894" s="38"/>
      <c r="H894" s="38"/>
      <c r="I894" s="38"/>
      <c r="J894" s="38"/>
      <c r="K894" s="38"/>
      <c r="L894" s="38"/>
      <c r="M894" s="38"/>
      <c r="N894" s="38"/>
      <c r="O894" s="38"/>
      <c r="P894" s="38"/>
    </row>
    <row r="895" spans="1:16" ht="11.25" customHeight="1" x14ac:dyDescent="0.2">
      <c r="A895" s="80"/>
      <c r="B895" s="81"/>
      <c r="C895" s="49"/>
      <c r="D895" s="82"/>
      <c r="E895" s="38"/>
      <c r="F895" s="38"/>
      <c r="G895" s="38"/>
      <c r="H895" s="38"/>
      <c r="I895" s="38"/>
      <c r="J895" s="38"/>
      <c r="K895" s="38"/>
      <c r="L895" s="38"/>
      <c r="M895" s="38"/>
      <c r="N895" s="38"/>
      <c r="O895" s="38"/>
      <c r="P895" s="38"/>
    </row>
    <row r="896" spans="1:16" ht="11.25" customHeight="1" x14ac:dyDescent="0.2">
      <c r="A896" s="80"/>
      <c r="B896" s="81"/>
      <c r="C896" s="49"/>
      <c r="D896" s="82"/>
      <c r="E896" s="38"/>
      <c r="F896" s="38"/>
      <c r="G896" s="38"/>
      <c r="H896" s="38"/>
      <c r="I896" s="38"/>
      <c r="J896" s="38"/>
      <c r="K896" s="38"/>
      <c r="L896" s="38"/>
      <c r="M896" s="38"/>
      <c r="N896" s="38"/>
      <c r="O896" s="38"/>
      <c r="P896" s="38"/>
    </row>
    <row r="897" spans="1:16" ht="11.25" customHeight="1" x14ac:dyDescent="0.2">
      <c r="A897" s="80"/>
      <c r="B897" s="81"/>
      <c r="C897" s="49"/>
      <c r="D897" s="82"/>
      <c r="E897" s="38"/>
      <c r="F897" s="38"/>
      <c r="G897" s="38"/>
      <c r="H897" s="38"/>
      <c r="I897" s="38"/>
      <c r="J897" s="38"/>
      <c r="K897" s="38"/>
      <c r="L897" s="38"/>
      <c r="M897" s="38"/>
      <c r="N897" s="38"/>
      <c r="O897" s="38"/>
      <c r="P897" s="38"/>
    </row>
    <row r="898" spans="1:16" ht="11.25" customHeight="1" x14ac:dyDescent="0.2">
      <c r="A898" s="80"/>
      <c r="B898" s="81"/>
      <c r="C898" s="49"/>
      <c r="D898" s="82"/>
      <c r="E898" s="38"/>
      <c r="F898" s="38"/>
      <c r="G898" s="38"/>
      <c r="H898" s="38"/>
      <c r="I898" s="38"/>
      <c r="J898" s="38"/>
      <c r="K898" s="38"/>
      <c r="L898" s="38"/>
      <c r="M898" s="38"/>
      <c r="N898" s="38"/>
      <c r="O898" s="38"/>
      <c r="P898" s="38"/>
    </row>
    <row r="899" spans="1:16" ht="11.25" customHeight="1" x14ac:dyDescent="0.2">
      <c r="A899" s="80"/>
      <c r="B899" s="81"/>
      <c r="C899" s="49"/>
      <c r="D899" s="82"/>
      <c r="E899" s="38"/>
      <c r="F899" s="38"/>
      <c r="G899" s="38"/>
      <c r="H899" s="38"/>
      <c r="I899" s="38"/>
      <c r="J899" s="38"/>
      <c r="K899" s="38"/>
      <c r="L899" s="38"/>
      <c r="M899" s="38"/>
      <c r="N899" s="38"/>
      <c r="O899" s="38"/>
      <c r="P899" s="38"/>
    </row>
    <row r="900" spans="1:16" ht="11.25" customHeight="1" x14ac:dyDescent="0.2">
      <c r="A900" s="80"/>
      <c r="B900" s="81"/>
      <c r="C900" s="49"/>
      <c r="D900" s="82"/>
      <c r="E900" s="38"/>
      <c r="F900" s="38"/>
      <c r="G900" s="38"/>
      <c r="H900" s="38"/>
      <c r="I900" s="38"/>
      <c r="J900" s="38"/>
      <c r="K900" s="38"/>
      <c r="L900" s="38"/>
      <c r="M900" s="38"/>
      <c r="N900" s="38"/>
      <c r="O900" s="38"/>
      <c r="P900" s="38"/>
    </row>
    <row r="901" spans="1:16" ht="11.25" customHeight="1" x14ac:dyDescent="0.2">
      <c r="A901" s="80"/>
      <c r="B901" s="81"/>
      <c r="C901" s="49"/>
      <c r="D901" s="82"/>
      <c r="E901" s="38"/>
      <c r="F901" s="38"/>
      <c r="G901" s="38"/>
      <c r="H901" s="38"/>
      <c r="I901" s="38"/>
      <c r="J901" s="38"/>
      <c r="K901" s="38"/>
      <c r="L901" s="38"/>
      <c r="M901" s="38"/>
      <c r="N901" s="38"/>
      <c r="O901" s="38"/>
      <c r="P901" s="38"/>
    </row>
    <row r="902" spans="1:16" ht="11.25" customHeight="1" x14ac:dyDescent="0.2">
      <c r="A902" s="80"/>
      <c r="B902" s="81"/>
      <c r="C902" s="49"/>
      <c r="D902" s="82"/>
      <c r="E902" s="38"/>
      <c r="F902" s="38"/>
      <c r="G902" s="38"/>
      <c r="H902" s="38"/>
      <c r="I902" s="38"/>
      <c r="J902" s="38"/>
      <c r="K902" s="38"/>
      <c r="L902" s="38"/>
      <c r="M902" s="38"/>
      <c r="N902" s="38"/>
      <c r="O902" s="38"/>
      <c r="P902" s="38"/>
    </row>
    <row r="903" spans="1:16" ht="11.25" customHeight="1" x14ac:dyDescent="0.2">
      <c r="A903" s="80"/>
      <c r="B903" s="81"/>
      <c r="C903" s="49"/>
      <c r="D903" s="82"/>
      <c r="E903" s="38"/>
      <c r="F903" s="38"/>
      <c r="G903" s="38"/>
      <c r="H903" s="38"/>
      <c r="I903" s="38"/>
      <c r="J903" s="38"/>
      <c r="K903" s="38"/>
      <c r="L903" s="38"/>
      <c r="M903" s="38"/>
      <c r="N903" s="38"/>
      <c r="O903" s="38"/>
      <c r="P903" s="38"/>
    </row>
    <row r="904" spans="1:16" ht="11.25" customHeight="1" x14ac:dyDescent="0.2">
      <c r="A904" s="80"/>
      <c r="B904" s="81"/>
      <c r="C904" s="49"/>
      <c r="D904" s="82"/>
      <c r="E904" s="38"/>
      <c r="F904" s="38"/>
      <c r="G904" s="38"/>
      <c r="H904" s="38"/>
      <c r="I904" s="38"/>
      <c r="J904" s="38"/>
      <c r="K904" s="38"/>
      <c r="L904" s="38"/>
      <c r="M904" s="38"/>
      <c r="N904" s="38"/>
      <c r="O904" s="38"/>
      <c r="P904" s="38"/>
    </row>
    <row r="905" spans="1:16" ht="11.25" customHeight="1" x14ac:dyDescent="0.2">
      <c r="A905" s="80"/>
      <c r="B905" s="81"/>
      <c r="C905" s="49"/>
      <c r="D905" s="82"/>
      <c r="E905" s="38"/>
      <c r="F905" s="38"/>
      <c r="G905" s="38"/>
      <c r="H905" s="38"/>
      <c r="I905" s="38"/>
      <c r="J905" s="38"/>
      <c r="K905" s="38"/>
      <c r="L905" s="38"/>
      <c r="M905" s="38"/>
      <c r="N905" s="38"/>
      <c r="O905" s="38"/>
      <c r="P905" s="38"/>
    </row>
    <row r="906" spans="1:16" ht="11.25" customHeight="1" x14ac:dyDescent="0.2">
      <c r="A906" s="80"/>
      <c r="B906" s="81"/>
      <c r="C906" s="49"/>
      <c r="D906" s="82"/>
      <c r="E906" s="38"/>
      <c r="F906" s="38"/>
      <c r="G906" s="38"/>
      <c r="H906" s="38"/>
      <c r="I906" s="38"/>
      <c r="J906" s="38"/>
      <c r="K906" s="38"/>
      <c r="L906" s="38"/>
      <c r="M906" s="38"/>
      <c r="N906" s="38"/>
      <c r="O906" s="38"/>
      <c r="P906" s="38"/>
    </row>
    <row r="907" spans="1:16" ht="11.25" customHeight="1" x14ac:dyDescent="0.2">
      <c r="A907" s="80"/>
      <c r="B907" s="81"/>
      <c r="C907" s="49"/>
      <c r="D907" s="82"/>
      <c r="E907" s="38"/>
      <c r="F907" s="38"/>
      <c r="G907" s="38"/>
      <c r="H907" s="38"/>
      <c r="I907" s="38"/>
      <c r="J907" s="38"/>
      <c r="K907" s="38"/>
      <c r="L907" s="38"/>
      <c r="M907" s="38"/>
      <c r="N907" s="38"/>
      <c r="O907" s="38"/>
      <c r="P907" s="38"/>
    </row>
    <row r="908" spans="1:16" ht="11.25" customHeight="1" x14ac:dyDescent="0.2">
      <c r="A908" s="80"/>
      <c r="B908" s="81"/>
      <c r="C908" s="49"/>
      <c r="D908" s="82"/>
      <c r="E908" s="38"/>
      <c r="F908" s="38"/>
      <c r="G908" s="38"/>
      <c r="H908" s="38"/>
      <c r="I908" s="38"/>
      <c r="J908" s="38"/>
      <c r="K908" s="38"/>
      <c r="L908" s="38"/>
      <c r="M908" s="38"/>
      <c r="N908" s="38"/>
      <c r="O908" s="38"/>
      <c r="P908" s="38"/>
    </row>
    <row r="909" spans="1:16" ht="11.25" customHeight="1" x14ac:dyDescent="0.2">
      <c r="A909" s="80"/>
      <c r="B909" s="81"/>
      <c r="C909" s="49"/>
      <c r="D909" s="82"/>
      <c r="E909" s="38"/>
      <c r="F909" s="38"/>
      <c r="G909" s="38"/>
      <c r="H909" s="38"/>
      <c r="I909" s="38"/>
      <c r="J909" s="38"/>
      <c r="K909" s="38"/>
      <c r="L909" s="38"/>
      <c r="M909" s="38"/>
      <c r="N909" s="38"/>
      <c r="O909" s="38"/>
      <c r="P909" s="38"/>
    </row>
    <row r="910" spans="1:16" ht="11.25" customHeight="1" x14ac:dyDescent="0.2">
      <c r="A910" s="80"/>
      <c r="B910" s="81"/>
      <c r="C910" s="49"/>
      <c r="D910" s="82"/>
      <c r="E910" s="38"/>
      <c r="F910" s="38"/>
      <c r="G910" s="38"/>
      <c r="H910" s="38"/>
      <c r="I910" s="38"/>
      <c r="J910" s="38"/>
      <c r="K910" s="38"/>
      <c r="L910" s="38"/>
      <c r="M910" s="38"/>
      <c r="N910" s="38"/>
      <c r="O910" s="38"/>
      <c r="P910" s="38"/>
    </row>
    <row r="911" spans="1:16" ht="11.25" customHeight="1" x14ac:dyDescent="0.2">
      <c r="A911" s="80"/>
      <c r="B911" s="81"/>
      <c r="C911" s="49"/>
      <c r="D911" s="82"/>
      <c r="E911" s="38"/>
      <c r="F911" s="38"/>
      <c r="G911" s="38"/>
      <c r="H911" s="38"/>
      <c r="I911" s="38"/>
      <c r="J911" s="38"/>
      <c r="K911" s="38"/>
      <c r="L911" s="38"/>
      <c r="M911" s="38"/>
      <c r="N911" s="38"/>
      <c r="O911" s="38"/>
      <c r="P911" s="38"/>
    </row>
    <row r="912" spans="1:16" ht="11.25" customHeight="1" x14ac:dyDescent="0.2">
      <c r="A912" s="80"/>
      <c r="B912" s="81"/>
      <c r="C912" s="49"/>
      <c r="D912" s="82"/>
      <c r="E912" s="38"/>
      <c r="F912" s="38"/>
      <c r="G912" s="38"/>
      <c r="H912" s="38"/>
      <c r="I912" s="38"/>
      <c r="J912" s="38"/>
      <c r="K912" s="38"/>
      <c r="L912" s="38"/>
      <c r="M912" s="38"/>
      <c r="N912" s="38"/>
      <c r="O912" s="38"/>
      <c r="P912" s="38"/>
    </row>
    <row r="913" spans="1:16" ht="11.25" customHeight="1" x14ac:dyDescent="0.2">
      <c r="A913" s="80"/>
      <c r="B913" s="81"/>
      <c r="C913" s="49"/>
      <c r="D913" s="82"/>
      <c r="E913" s="38"/>
      <c r="F913" s="38"/>
      <c r="G913" s="38"/>
      <c r="H913" s="38"/>
      <c r="I913" s="38"/>
      <c r="J913" s="38"/>
      <c r="K913" s="38"/>
      <c r="L913" s="38"/>
      <c r="M913" s="38"/>
      <c r="N913" s="38"/>
      <c r="O913" s="38"/>
      <c r="P913" s="38"/>
    </row>
    <row r="914" spans="1:16" ht="11.25" customHeight="1" x14ac:dyDescent="0.2">
      <c r="A914" s="80"/>
      <c r="B914" s="81"/>
      <c r="C914" s="49"/>
      <c r="D914" s="82"/>
      <c r="E914" s="38"/>
      <c r="F914" s="38"/>
      <c r="G914" s="38"/>
      <c r="H914" s="38"/>
      <c r="I914" s="38"/>
      <c r="J914" s="38"/>
      <c r="K914" s="38"/>
      <c r="L914" s="38"/>
      <c r="M914" s="38"/>
      <c r="N914" s="38"/>
      <c r="O914" s="38"/>
      <c r="P914" s="38"/>
    </row>
    <row r="915" spans="1:16" ht="11.25" customHeight="1" x14ac:dyDescent="0.2">
      <c r="A915" s="80"/>
      <c r="B915" s="81"/>
      <c r="C915" s="49"/>
      <c r="D915" s="82"/>
      <c r="E915" s="38"/>
      <c r="F915" s="38"/>
      <c r="G915" s="38"/>
      <c r="H915" s="38"/>
      <c r="I915" s="38"/>
      <c r="J915" s="38"/>
      <c r="K915" s="38"/>
      <c r="L915" s="38"/>
      <c r="M915" s="38"/>
      <c r="N915" s="38"/>
      <c r="O915" s="38"/>
      <c r="P915" s="38"/>
    </row>
    <row r="916" spans="1:16" ht="11.25" customHeight="1" x14ac:dyDescent="0.2">
      <c r="A916" s="80"/>
      <c r="B916" s="81"/>
      <c r="C916" s="49"/>
      <c r="D916" s="82"/>
      <c r="E916" s="38"/>
      <c r="F916" s="38"/>
      <c r="G916" s="38"/>
      <c r="H916" s="38"/>
      <c r="I916" s="38"/>
      <c r="J916" s="38"/>
      <c r="K916" s="38"/>
      <c r="L916" s="38"/>
      <c r="M916" s="38"/>
      <c r="N916" s="38"/>
      <c r="O916" s="38"/>
      <c r="P916" s="38"/>
    </row>
    <row r="917" spans="1:16" ht="11.25" customHeight="1" x14ac:dyDescent="0.2">
      <c r="A917" s="80"/>
      <c r="B917" s="81"/>
      <c r="C917" s="49"/>
      <c r="D917" s="82"/>
      <c r="E917" s="38"/>
      <c r="F917" s="38"/>
      <c r="G917" s="38"/>
      <c r="H917" s="38"/>
      <c r="I917" s="38"/>
      <c r="J917" s="38"/>
      <c r="K917" s="38"/>
      <c r="L917" s="38"/>
      <c r="M917" s="38"/>
      <c r="N917" s="38"/>
      <c r="O917" s="38"/>
      <c r="P917" s="38"/>
    </row>
    <row r="918" spans="1:16" ht="11.25" customHeight="1" x14ac:dyDescent="0.2">
      <c r="A918" s="80"/>
      <c r="B918" s="81"/>
      <c r="C918" s="49"/>
      <c r="D918" s="82"/>
      <c r="E918" s="38"/>
      <c r="F918" s="38"/>
      <c r="G918" s="38"/>
      <c r="H918" s="38"/>
      <c r="I918" s="38"/>
      <c r="J918" s="38"/>
      <c r="K918" s="38"/>
      <c r="L918" s="38"/>
      <c r="M918" s="38"/>
      <c r="N918" s="38"/>
      <c r="O918" s="38"/>
      <c r="P918" s="38"/>
    </row>
    <row r="919" spans="1:16" ht="11.25" customHeight="1" x14ac:dyDescent="0.2">
      <c r="A919" s="80"/>
      <c r="B919" s="81"/>
      <c r="C919" s="49"/>
      <c r="D919" s="82"/>
      <c r="E919" s="38"/>
      <c r="F919" s="38"/>
      <c r="G919" s="38"/>
      <c r="H919" s="38"/>
      <c r="I919" s="38"/>
      <c r="J919" s="38"/>
      <c r="K919" s="38"/>
      <c r="L919" s="38"/>
      <c r="M919" s="38"/>
      <c r="N919" s="38"/>
      <c r="O919" s="38"/>
      <c r="P919" s="38"/>
    </row>
    <row r="920" spans="1:16" ht="11.25" customHeight="1" x14ac:dyDescent="0.2">
      <c r="A920" s="80"/>
      <c r="B920" s="81"/>
      <c r="C920" s="49"/>
      <c r="D920" s="82"/>
      <c r="E920" s="38"/>
      <c r="F920" s="38"/>
      <c r="G920" s="38"/>
      <c r="H920" s="38"/>
      <c r="I920" s="38"/>
      <c r="J920" s="38"/>
      <c r="K920" s="38"/>
      <c r="L920" s="38"/>
      <c r="M920" s="38"/>
      <c r="N920" s="38"/>
      <c r="O920" s="38"/>
      <c r="P920" s="38"/>
    </row>
    <row r="921" spans="1:16" ht="11.25" customHeight="1" x14ac:dyDescent="0.2">
      <c r="A921" s="80"/>
      <c r="B921" s="81"/>
      <c r="C921" s="49"/>
      <c r="D921" s="82"/>
      <c r="E921" s="38"/>
      <c r="F921" s="38"/>
      <c r="G921" s="38"/>
      <c r="H921" s="38"/>
      <c r="I921" s="38"/>
      <c r="J921" s="38"/>
      <c r="K921" s="38"/>
      <c r="L921" s="38"/>
      <c r="M921" s="38"/>
      <c r="N921" s="38"/>
      <c r="O921" s="38"/>
      <c r="P921" s="38"/>
    </row>
    <row r="922" spans="1:16" ht="11.25" customHeight="1" x14ac:dyDescent="0.2">
      <c r="A922" s="80"/>
      <c r="B922" s="81"/>
      <c r="C922" s="49"/>
      <c r="D922" s="82"/>
      <c r="E922" s="38"/>
      <c r="F922" s="38"/>
      <c r="G922" s="38"/>
      <c r="H922" s="38"/>
      <c r="I922" s="38"/>
      <c r="J922" s="38"/>
      <c r="K922" s="38"/>
      <c r="L922" s="38"/>
      <c r="M922" s="38"/>
      <c r="N922" s="38"/>
      <c r="O922" s="38"/>
      <c r="P922" s="38"/>
    </row>
    <row r="923" spans="1:16" ht="11.25" customHeight="1" x14ac:dyDescent="0.2">
      <c r="A923" s="80"/>
      <c r="B923" s="81"/>
      <c r="C923" s="49"/>
      <c r="D923" s="82"/>
      <c r="E923" s="38"/>
      <c r="F923" s="38"/>
      <c r="G923" s="38"/>
      <c r="H923" s="38"/>
      <c r="I923" s="38"/>
      <c r="J923" s="38"/>
      <c r="K923" s="38"/>
      <c r="L923" s="38"/>
      <c r="M923" s="38"/>
      <c r="N923" s="38"/>
      <c r="O923" s="38"/>
      <c r="P923" s="38"/>
    </row>
    <row r="924" spans="1:16" ht="11.25" customHeight="1" x14ac:dyDescent="0.2">
      <c r="A924" s="80"/>
      <c r="B924" s="81"/>
      <c r="C924" s="49"/>
      <c r="D924" s="82"/>
      <c r="E924" s="38"/>
      <c r="F924" s="38"/>
      <c r="G924" s="38"/>
      <c r="H924" s="38"/>
      <c r="I924" s="38"/>
      <c r="J924" s="38"/>
      <c r="K924" s="38"/>
      <c r="L924" s="38"/>
      <c r="M924" s="38"/>
      <c r="N924" s="38"/>
      <c r="O924" s="38"/>
      <c r="P924" s="38"/>
    </row>
    <row r="925" spans="1:16" ht="11.25" customHeight="1" x14ac:dyDescent="0.2">
      <c r="A925" s="80"/>
      <c r="B925" s="81"/>
      <c r="C925" s="49"/>
      <c r="D925" s="82"/>
      <c r="E925" s="38"/>
      <c r="F925" s="38"/>
      <c r="G925" s="38"/>
      <c r="H925" s="38"/>
      <c r="I925" s="38"/>
      <c r="J925" s="38"/>
      <c r="K925" s="38"/>
      <c r="L925" s="38"/>
      <c r="M925" s="38"/>
      <c r="N925" s="38"/>
      <c r="O925" s="38"/>
      <c r="P925" s="38"/>
    </row>
    <row r="926" spans="1:16" ht="11.25" customHeight="1" x14ac:dyDescent="0.2">
      <c r="A926" s="80"/>
      <c r="B926" s="81"/>
      <c r="C926" s="49"/>
      <c r="D926" s="82"/>
      <c r="E926" s="38"/>
      <c r="F926" s="38"/>
      <c r="G926" s="38"/>
      <c r="H926" s="38"/>
      <c r="I926" s="38"/>
      <c r="J926" s="38"/>
      <c r="K926" s="38"/>
      <c r="L926" s="38"/>
      <c r="M926" s="38"/>
      <c r="N926" s="38"/>
      <c r="O926" s="38"/>
      <c r="P926" s="38"/>
    </row>
    <row r="927" spans="1:16" ht="11.25" customHeight="1" x14ac:dyDescent="0.2">
      <c r="A927" s="80"/>
      <c r="B927" s="81"/>
      <c r="C927" s="49"/>
      <c r="D927" s="82"/>
      <c r="E927" s="38"/>
      <c r="F927" s="38"/>
      <c r="G927" s="38"/>
      <c r="H927" s="38"/>
      <c r="I927" s="38"/>
      <c r="J927" s="38"/>
      <c r="K927" s="38"/>
      <c r="L927" s="38"/>
      <c r="M927" s="38"/>
      <c r="N927" s="38"/>
      <c r="O927" s="38"/>
      <c r="P927" s="38"/>
    </row>
    <row r="928" spans="1:16" ht="11.25" customHeight="1" x14ac:dyDescent="0.2">
      <c r="A928" s="80"/>
      <c r="B928" s="81"/>
      <c r="C928" s="49"/>
      <c r="D928" s="82"/>
      <c r="E928" s="38"/>
      <c r="F928" s="38"/>
      <c r="G928" s="38"/>
      <c r="H928" s="38"/>
      <c r="I928" s="38"/>
      <c r="J928" s="38"/>
      <c r="K928" s="38"/>
      <c r="L928" s="38"/>
      <c r="M928" s="38"/>
      <c r="N928" s="38"/>
      <c r="O928" s="38"/>
      <c r="P928" s="38"/>
    </row>
    <row r="929" spans="1:16" ht="11.25" customHeight="1" x14ac:dyDescent="0.2">
      <c r="A929" s="80"/>
      <c r="B929" s="81"/>
      <c r="C929" s="49"/>
      <c r="D929" s="82"/>
      <c r="E929" s="38"/>
      <c r="F929" s="38"/>
      <c r="G929" s="38"/>
      <c r="H929" s="38"/>
      <c r="I929" s="38"/>
      <c r="J929" s="38"/>
      <c r="K929" s="38"/>
      <c r="L929" s="38"/>
      <c r="M929" s="38"/>
      <c r="N929" s="38"/>
      <c r="O929" s="38"/>
      <c r="P929" s="38"/>
    </row>
    <row r="930" spans="1:16" ht="11.25" customHeight="1" x14ac:dyDescent="0.2">
      <c r="A930" s="80"/>
      <c r="B930" s="81"/>
      <c r="C930" s="49"/>
      <c r="D930" s="82"/>
      <c r="E930" s="38"/>
      <c r="F930" s="38"/>
      <c r="G930" s="38"/>
      <c r="H930" s="38"/>
      <c r="I930" s="38"/>
      <c r="J930" s="38"/>
      <c r="K930" s="38"/>
      <c r="L930" s="38"/>
      <c r="M930" s="38"/>
      <c r="N930" s="38"/>
      <c r="O930" s="38"/>
      <c r="P930" s="38"/>
    </row>
    <row r="931" spans="1:16" ht="11.25" customHeight="1" x14ac:dyDescent="0.2">
      <c r="A931" s="80"/>
      <c r="B931" s="81"/>
      <c r="C931" s="49"/>
      <c r="D931" s="82"/>
      <c r="E931" s="38"/>
      <c r="F931" s="38"/>
      <c r="G931" s="38"/>
      <c r="H931" s="38"/>
      <c r="I931" s="38"/>
      <c r="J931" s="38"/>
      <c r="K931" s="38"/>
      <c r="L931" s="38"/>
      <c r="M931" s="38"/>
      <c r="N931" s="38"/>
      <c r="O931" s="38"/>
      <c r="P931" s="38"/>
    </row>
    <row r="932" spans="1:16" ht="11.25" customHeight="1" x14ac:dyDescent="0.2">
      <c r="A932" s="80"/>
      <c r="B932" s="81"/>
      <c r="C932" s="49"/>
      <c r="D932" s="82"/>
      <c r="E932" s="38"/>
      <c r="F932" s="38"/>
      <c r="G932" s="38"/>
      <c r="H932" s="38"/>
      <c r="I932" s="38"/>
      <c r="J932" s="38"/>
      <c r="K932" s="38"/>
      <c r="L932" s="38"/>
      <c r="M932" s="38"/>
      <c r="N932" s="38"/>
      <c r="O932" s="38"/>
      <c r="P932" s="38"/>
    </row>
    <row r="933" spans="1:16" ht="11.25" customHeight="1" x14ac:dyDescent="0.2">
      <c r="A933" s="80"/>
      <c r="B933" s="81"/>
      <c r="C933" s="49"/>
      <c r="D933" s="82"/>
      <c r="E933" s="38"/>
      <c r="F933" s="38"/>
      <c r="G933" s="38"/>
      <c r="H933" s="38"/>
      <c r="I933" s="38"/>
      <c r="J933" s="38"/>
      <c r="K933" s="38"/>
      <c r="L933" s="38"/>
      <c r="M933" s="38"/>
      <c r="N933" s="38"/>
      <c r="O933" s="38"/>
      <c r="P933" s="38"/>
    </row>
    <row r="934" spans="1:16" ht="11.25" customHeight="1" x14ac:dyDescent="0.2">
      <c r="A934" s="80"/>
      <c r="B934" s="81"/>
      <c r="C934" s="49"/>
      <c r="D934" s="82"/>
      <c r="E934" s="38"/>
      <c r="F934" s="38"/>
      <c r="G934" s="38"/>
      <c r="H934" s="38"/>
      <c r="I934" s="38"/>
      <c r="J934" s="38"/>
      <c r="K934" s="38"/>
      <c r="L934" s="38"/>
      <c r="M934" s="38"/>
      <c r="N934" s="38"/>
      <c r="O934" s="38"/>
      <c r="P934" s="38"/>
    </row>
    <row r="935" spans="1:16" ht="11.25" customHeight="1" x14ac:dyDescent="0.2">
      <c r="A935" s="80"/>
      <c r="B935" s="81"/>
      <c r="C935" s="49"/>
      <c r="D935" s="82"/>
      <c r="E935" s="38"/>
      <c r="F935" s="38"/>
      <c r="G935" s="38"/>
      <c r="H935" s="38"/>
      <c r="I935" s="38"/>
      <c r="J935" s="38"/>
      <c r="K935" s="38"/>
      <c r="L935" s="38"/>
      <c r="M935" s="38"/>
      <c r="N935" s="38"/>
      <c r="O935" s="38"/>
      <c r="P935" s="38"/>
    </row>
    <row r="936" spans="1:16" ht="11.25" customHeight="1" x14ac:dyDescent="0.2">
      <c r="A936" s="80"/>
      <c r="B936" s="81"/>
      <c r="C936" s="49"/>
      <c r="D936" s="82"/>
      <c r="E936" s="38"/>
      <c r="F936" s="38"/>
      <c r="G936" s="38"/>
      <c r="H936" s="38"/>
      <c r="I936" s="38"/>
      <c r="J936" s="38"/>
      <c r="K936" s="38"/>
      <c r="L936" s="38"/>
      <c r="M936" s="38"/>
      <c r="N936" s="38"/>
      <c r="O936" s="38"/>
      <c r="P936" s="38"/>
    </row>
    <row r="937" spans="1:16" ht="11.25" customHeight="1" x14ac:dyDescent="0.2">
      <c r="A937" s="80"/>
      <c r="B937" s="81"/>
      <c r="C937" s="49"/>
      <c r="D937" s="82"/>
      <c r="E937" s="38"/>
      <c r="F937" s="38"/>
      <c r="G937" s="38"/>
      <c r="H937" s="38"/>
      <c r="I937" s="38"/>
      <c r="J937" s="38"/>
      <c r="K937" s="38"/>
      <c r="L937" s="38"/>
      <c r="M937" s="38"/>
      <c r="N937" s="38"/>
      <c r="O937" s="38"/>
      <c r="P937" s="38"/>
    </row>
    <row r="938" spans="1:16" ht="11.25" customHeight="1" x14ac:dyDescent="0.2">
      <c r="A938" s="80"/>
      <c r="B938" s="81"/>
      <c r="C938" s="49"/>
      <c r="D938" s="82"/>
      <c r="E938" s="38"/>
      <c r="F938" s="38"/>
      <c r="G938" s="38"/>
      <c r="H938" s="38"/>
      <c r="I938" s="38"/>
      <c r="J938" s="38"/>
      <c r="K938" s="38"/>
      <c r="L938" s="38"/>
      <c r="M938" s="38"/>
      <c r="N938" s="38"/>
      <c r="O938" s="38"/>
      <c r="P938" s="38"/>
    </row>
    <row r="939" spans="1:16" ht="11.25" customHeight="1" x14ac:dyDescent="0.2">
      <c r="A939" s="80"/>
      <c r="B939" s="81"/>
      <c r="C939" s="49"/>
      <c r="D939" s="82"/>
      <c r="E939" s="38"/>
      <c r="F939" s="38"/>
      <c r="G939" s="38"/>
      <c r="H939" s="38"/>
      <c r="I939" s="38"/>
      <c r="J939" s="38"/>
      <c r="K939" s="38"/>
      <c r="L939" s="38"/>
      <c r="M939" s="38"/>
      <c r="N939" s="38"/>
      <c r="O939" s="38"/>
      <c r="P939" s="38"/>
    </row>
    <row r="940" spans="1:16" ht="11.25" customHeight="1" x14ac:dyDescent="0.2">
      <c r="A940" s="80"/>
      <c r="B940" s="81"/>
      <c r="C940" s="49"/>
      <c r="D940" s="82"/>
      <c r="E940" s="38"/>
      <c r="F940" s="38"/>
      <c r="G940" s="38"/>
      <c r="H940" s="38"/>
      <c r="I940" s="38"/>
      <c r="J940" s="38"/>
      <c r="K940" s="38"/>
      <c r="L940" s="38"/>
      <c r="M940" s="38"/>
      <c r="N940" s="38"/>
      <c r="O940" s="38"/>
      <c r="P940" s="38"/>
    </row>
    <row r="941" spans="1:16" ht="11.25" customHeight="1" x14ac:dyDescent="0.2">
      <c r="A941" s="80"/>
      <c r="B941" s="81"/>
      <c r="C941" s="49"/>
      <c r="D941" s="82"/>
      <c r="E941" s="38"/>
      <c r="F941" s="38"/>
      <c r="G941" s="38"/>
      <c r="H941" s="38"/>
      <c r="I941" s="38"/>
      <c r="J941" s="38"/>
      <c r="K941" s="38"/>
      <c r="L941" s="38"/>
      <c r="M941" s="38"/>
      <c r="N941" s="38"/>
      <c r="O941" s="38"/>
      <c r="P941" s="38"/>
    </row>
    <row r="942" spans="1:16" ht="11.25" customHeight="1" x14ac:dyDescent="0.2">
      <c r="A942" s="80"/>
      <c r="B942" s="81"/>
      <c r="C942" s="49"/>
      <c r="D942" s="82"/>
      <c r="E942" s="38"/>
      <c r="F942" s="38"/>
      <c r="G942" s="38"/>
      <c r="H942" s="38"/>
      <c r="I942" s="38"/>
      <c r="J942" s="38"/>
      <c r="K942" s="38"/>
      <c r="L942" s="38"/>
      <c r="M942" s="38"/>
      <c r="N942" s="38"/>
      <c r="O942" s="38"/>
      <c r="P942" s="38"/>
    </row>
    <row r="943" spans="1:16" ht="11.25" customHeight="1" x14ac:dyDescent="0.2">
      <c r="A943" s="80"/>
      <c r="B943" s="81"/>
      <c r="C943" s="49"/>
      <c r="D943" s="82"/>
      <c r="E943" s="38"/>
      <c r="F943" s="38"/>
      <c r="G943" s="38"/>
      <c r="H943" s="38"/>
      <c r="I943" s="38"/>
      <c r="J943" s="38"/>
      <c r="K943" s="38"/>
      <c r="L943" s="38"/>
      <c r="M943" s="38"/>
      <c r="N943" s="38"/>
      <c r="O943" s="38"/>
      <c r="P943" s="38"/>
    </row>
    <row r="944" spans="1:16" ht="11.25" customHeight="1" x14ac:dyDescent="0.2">
      <c r="A944" s="80"/>
      <c r="B944" s="81"/>
      <c r="C944" s="49"/>
      <c r="D944" s="82"/>
      <c r="E944" s="38"/>
      <c r="F944" s="38"/>
      <c r="G944" s="38"/>
      <c r="H944" s="38"/>
      <c r="I944" s="38"/>
      <c r="J944" s="38"/>
      <c r="K944" s="38"/>
      <c r="L944" s="38"/>
      <c r="M944" s="38"/>
      <c r="N944" s="38"/>
      <c r="O944" s="38"/>
      <c r="P944" s="38"/>
    </row>
    <row r="945" spans="1:16" ht="11.25" customHeight="1" x14ac:dyDescent="0.2">
      <c r="A945" s="80"/>
      <c r="B945" s="81"/>
      <c r="C945" s="49"/>
      <c r="D945" s="82"/>
      <c r="E945" s="38"/>
      <c r="F945" s="38"/>
      <c r="G945" s="38"/>
      <c r="H945" s="38"/>
      <c r="I945" s="38"/>
      <c r="J945" s="38"/>
      <c r="K945" s="38"/>
      <c r="L945" s="38"/>
      <c r="M945" s="38"/>
      <c r="N945" s="38"/>
      <c r="O945" s="38"/>
      <c r="P945" s="38"/>
    </row>
    <row r="946" spans="1:16" ht="11.25" customHeight="1" x14ac:dyDescent="0.2">
      <c r="A946" s="80"/>
      <c r="B946" s="81"/>
      <c r="C946" s="49"/>
      <c r="D946" s="82"/>
      <c r="E946" s="38"/>
      <c r="F946" s="38"/>
      <c r="G946" s="38"/>
      <c r="H946" s="38"/>
      <c r="I946" s="38"/>
      <c r="J946" s="38"/>
      <c r="K946" s="38"/>
      <c r="L946" s="38"/>
      <c r="M946" s="38"/>
      <c r="N946" s="38"/>
      <c r="O946" s="38"/>
      <c r="P946" s="38"/>
    </row>
    <row r="947" spans="1:16" ht="11.25" customHeight="1" x14ac:dyDescent="0.2">
      <c r="A947" s="80"/>
      <c r="B947" s="81"/>
      <c r="C947" s="49"/>
      <c r="D947" s="82"/>
      <c r="E947" s="38"/>
      <c r="F947" s="38"/>
      <c r="G947" s="38"/>
      <c r="H947" s="38"/>
      <c r="I947" s="38"/>
      <c r="J947" s="38"/>
      <c r="K947" s="38"/>
      <c r="L947" s="38"/>
      <c r="M947" s="38"/>
      <c r="N947" s="38"/>
      <c r="O947" s="38"/>
      <c r="P947" s="38"/>
    </row>
    <row r="948" spans="1:16" ht="11.25" customHeight="1" x14ac:dyDescent="0.2">
      <c r="A948" s="80"/>
      <c r="B948" s="81"/>
      <c r="C948" s="49"/>
      <c r="D948" s="82"/>
      <c r="E948" s="38"/>
      <c r="F948" s="38"/>
      <c r="G948" s="38"/>
      <c r="H948" s="38"/>
      <c r="I948" s="38"/>
      <c r="J948" s="38"/>
      <c r="K948" s="38"/>
      <c r="L948" s="38"/>
      <c r="M948" s="38"/>
      <c r="N948" s="38"/>
      <c r="O948" s="38"/>
      <c r="P948" s="38"/>
    </row>
    <row r="949" spans="1:16" ht="11.25" customHeight="1" x14ac:dyDescent="0.2">
      <c r="A949" s="80"/>
      <c r="B949" s="81"/>
      <c r="C949" s="49"/>
      <c r="D949" s="82"/>
      <c r="E949" s="38"/>
      <c r="F949" s="38"/>
      <c r="G949" s="38"/>
      <c r="H949" s="38"/>
      <c r="I949" s="38"/>
      <c r="J949" s="38"/>
      <c r="K949" s="38"/>
      <c r="L949" s="38"/>
      <c r="M949" s="38"/>
      <c r="N949" s="38"/>
      <c r="O949" s="38"/>
      <c r="P949" s="38"/>
    </row>
    <row r="950" spans="1:16" ht="11.25" customHeight="1" x14ac:dyDescent="0.2">
      <c r="A950" s="80"/>
      <c r="B950" s="81"/>
      <c r="C950" s="49"/>
      <c r="D950" s="82"/>
      <c r="E950" s="38"/>
      <c r="F950" s="38"/>
      <c r="G950" s="38"/>
      <c r="H950" s="38"/>
      <c r="I950" s="38"/>
      <c r="J950" s="38"/>
      <c r="K950" s="38"/>
      <c r="L950" s="38"/>
      <c r="M950" s="38"/>
      <c r="N950" s="38"/>
      <c r="O950" s="38"/>
      <c r="P950" s="38"/>
    </row>
    <row r="951" spans="1:16" ht="11.25" customHeight="1" x14ac:dyDescent="0.2">
      <c r="A951" s="80"/>
      <c r="B951" s="81"/>
      <c r="C951" s="49"/>
      <c r="D951" s="82"/>
      <c r="E951" s="38"/>
      <c r="F951" s="38"/>
      <c r="G951" s="38"/>
      <c r="H951" s="38"/>
      <c r="I951" s="38"/>
      <c r="J951" s="38"/>
      <c r="K951" s="38"/>
      <c r="L951" s="38"/>
      <c r="M951" s="38"/>
      <c r="N951" s="38"/>
      <c r="O951" s="38"/>
      <c r="P951" s="38"/>
    </row>
    <row r="952" spans="1:16" ht="11.25" customHeight="1" x14ac:dyDescent="0.2">
      <c r="A952" s="80"/>
      <c r="B952" s="81"/>
      <c r="C952" s="49"/>
      <c r="D952" s="82"/>
      <c r="E952" s="38"/>
      <c r="F952" s="38"/>
      <c r="G952" s="38"/>
      <c r="H952" s="38"/>
      <c r="I952" s="38"/>
      <c r="J952" s="38"/>
      <c r="K952" s="38"/>
      <c r="L952" s="38"/>
      <c r="M952" s="38"/>
      <c r="N952" s="38"/>
      <c r="O952" s="38"/>
      <c r="P952" s="38"/>
    </row>
    <row r="953" spans="1:16" ht="11.25" customHeight="1" x14ac:dyDescent="0.2">
      <c r="A953" s="80"/>
      <c r="B953" s="81"/>
      <c r="C953" s="49"/>
      <c r="D953" s="82"/>
      <c r="E953" s="38"/>
      <c r="F953" s="38"/>
      <c r="G953" s="38"/>
      <c r="H953" s="38"/>
      <c r="I953" s="38"/>
      <c r="J953" s="38"/>
      <c r="K953" s="38"/>
      <c r="L953" s="38"/>
      <c r="M953" s="38"/>
      <c r="N953" s="38"/>
      <c r="O953" s="38"/>
      <c r="P953" s="38"/>
    </row>
    <row r="954" spans="1:16" ht="11.25" customHeight="1" x14ac:dyDescent="0.2">
      <c r="A954" s="80"/>
      <c r="B954" s="81"/>
      <c r="C954" s="49"/>
      <c r="D954" s="82"/>
      <c r="E954" s="38"/>
      <c r="F954" s="38"/>
      <c r="G954" s="38"/>
      <c r="H954" s="38"/>
      <c r="I954" s="38"/>
      <c r="J954" s="38"/>
      <c r="K954" s="38"/>
      <c r="L954" s="38"/>
      <c r="M954" s="38"/>
      <c r="N954" s="38"/>
      <c r="O954" s="38"/>
      <c r="P954" s="38"/>
    </row>
    <row r="955" spans="1:16" ht="11.25" customHeight="1" x14ac:dyDescent="0.2">
      <c r="A955" s="80"/>
      <c r="B955" s="81"/>
      <c r="C955" s="49"/>
      <c r="D955" s="82"/>
      <c r="E955" s="38"/>
      <c r="F955" s="38"/>
      <c r="G955" s="38"/>
      <c r="H955" s="38"/>
      <c r="I955" s="38"/>
      <c r="J955" s="38"/>
      <c r="K955" s="38"/>
      <c r="L955" s="38"/>
      <c r="M955" s="38"/>
      <c r="N955" s="38"/>
      <c r="O955" s="38"/>
      <c r="P955" s="38"/>
    </row>
    <row r="956" spans="1:16" ht="11.25" customHeight="1" x14ac:dyDescent="0.2">
      <c r="A956" s="80"/>
      <c r="B956" s="81"/>
      <c r="C956" s="49"/>
      <c r="D956" s="82"/>
      <c r="E956" s="38"/>
      <c r="F956" s="38"/>
      <c r="G956" s="38"/>
      <c r="H956" s="38"/>
      <c r="I956" s="38"/>
      <c r="J956" s="38"/>
      <c r="K956" s="38"/>
      <c r="L956" s="38"/>
      <c r="M956" s="38"/>
      <c r="N956" s="38"/>
      <c r="O956" s="38"/>
      <c r="P956" s="38"/>
    </row>
    <row r="957" spans="1:16" ht="11.25" customHeight="1" x14ac:dyDescent="0.2">
      <c r="A957" s="80"/>
      <c r="B957" s="81"/>
      <c r="C957" s="49"/>
      <c r="D957" s="82"/>
      <c r="E957" s="38"/>
      <c r="F957" s="38"/>
      <c r="G957" s="38"/>
      <c r="H957" s="38"/>
      <c r="I957" s="38"/>
      <c r="J957" s="38"/>
      <c r="K957" s="38"/>
      <c r="L957" s="38"/>
      <c r="M957" s="38"/>
      <c r="N957" s="38"/>
      <c r="O957" s="38"/>
      <c r="P957" s="38"/>
    </row>
    <row r="958" spans="1:16" ht="11.25" customHeight="1" x14ac:dyDescent="0.2">
      <c r="A958" s="80"/>
      <c r="B958" s="81"/>
      <c r="C958" s="49"/>
      <c r="D958" s="82"/>
      <c r="E958" s="38"/>
      <c r="F958" s="38"/>
      <c r="G958" s="38"/>
      <c r="H958" s="38"/>
      <c r="I958" s="38"/>
      <c r="J958" s="38"/>
      <c r="K958" s="38"/>
      <c r="L958" s="38"/>
      <c r="M958" s="38"/>
      <c r="N958" s="38"/>
      <c r="O958" s="38"/>
      <c r="P958" s="38"/>
    </row>
    <row r="959" spans="1:16" ht="11.25" customHeight="1" x14ac:dyDescent="0.2">
      <c r="A959" s="80"/>
      <c r="B959" s="81"/>
      <c r="C959" s="49"/>
      <c r="D959" s="82"/>
      <c r="E959" s="38"/>
      <c r="F959" s="38"/>
      <c r="G959" s="38"/>
      <c r="H959" s="38"/>
      <c r="I959" s="38"/>
      <c r="J959" s="38"/>
      <c r="K959" s="38"/>
      <c r="L959" s="38"/>
      <c r="M959" s="38"/>
      <c r="N959" s="38"/>
      <c r="O959" s="38"/>
      <c r="P959" s="38"/>
    </row>
    <row r="960" spans="1:16" ht="11.25" customHeight="1" x14ac:dyDescent="0.2">
      <c r="A960" s="80"/>
      <c r="B960" s="81"/>
      <c r="C960" s="49"/>
      <c r="D960" s="82"/>
      <c r="E960" s="38"/>
      <c r="F960" s="38"/>
      <c r="G960" s="38"/>
      <c r="H960" s="38"/>
      <c r="I960" s="38"/>
      <c r="J960" s="38"/>
      <c r="K960" s="38"/>
      <c r="L960" s="38"/>
      <c r="M960" s="38"/>
      <c r="N960" s="38"/>
      <c r="O960" s="38"/>
      <c r="P960" s="38"/>
    </row>
    <row r="961" spans="1:16" ht="11.25" customHeight="1" x14ac:dyDescent="0.2">
      <c r="A961" s="80"/>
      <c r="B961" s="81"/>
      <c r="C961" s="49"/>
      <c r="D961" s="82"/>
      <c r="E961" s="38"/>
      <c r="F961" s="38"/>
      <c r="G961" s="38"/>
      <c r="H961" s="38"/>
      <c r="I961" s="38"/>
      <c r="J961" s="38"/>
      <c r="K961" s="38"/>
      <c r="L961" s="38"/>
      <c r="M961" s="38"/>
      <c r="N961" s="38"/>
      <c r="O961" s="38"/>
      <c r="P961" s="38"/>
    </row>
    <row r="962" spans="1:16" ht="11.25" customHeight="1" x14ac:dyDescent="0.2">
      <c r="A962" s="80"/>
      <c r="B962" s="81"/>
      <c r="C962" s="49"/>
      <c r="D962" s="82"/>
      <c r="E962" s="38"/>
      <c r="F962" s="38"/>
      <c r="G962" s="38"/>
      <c r="H962" s="38"/>
      <c r="I962" s="38"/>
      <c r="J962" s="38"/>
      <c r="K962" s="38"/>
      <c r="L962" s="38"/>
      <c r="M962" s="38"/>
      <c r="N962" s="38"/>
      <c r="O962" s="38"/>
      <c r="P962" s="38"/>
    </row>
    <row r="963" spans="1:16" ht="11.25" customHeight="1" x14ac:dyDescent="0.2">
      <c r="A963" s="80"/>
      <c r="B963" s="81"/>
      <c r="C963" s="49"/>
      <c r="D963" s="82"/>
      <c r="E963" s="38"/>
      <c r="F963" s="38"/>
      <c r="G963" s="38"/>
      <c r="H963" s="38"/>
      <c r="I963" s="38"/>
      <c r="J963" s="38"/>
      <c r="K963" s="38"/>
      <c r="L963" s="38"/>
      <c r="M963" s="38"/>
      <c r="N963" s="38"/>
      <c r="O963" s="38"/>
      <c r="P963" s="38"/>
    </row>
    <row r="964" spans="1:16" ht="11.25" customHeight="1" x14ac:dyDescent="0.2">
      <c r="A964" s="80"/>
      <c r="B964" s="81"/>
      <c r="C964" s="49"/>
      <c r="D964" s="82"/>
      <c r="E964" s="38"/>
      <c r="F964" s="38"/>
      <c r="G964" s="38"/>
      <c r="H964" s="38"/>
      <c r="I964" s="38"/>
      <c r="J964" s="38"/>
      <c r="K964" s="38"/>
      <c r="L964" s="38"/>
      <c r="M964" s="38"/>
      <c r="N964" s="38"/>
      <c r="O964" s="38"/>
      <c r="P964" s="38"/>
    </row>
    <row r="965" spans="1:16" ht="11.25" customHeight="1" x14ac:dyDescent="0.2">
      <c r="A965" s="80"/>
      <c r="B965" s="81"/>
      <c r="C965" s="49"/>
      <c r="D965" s="82"/>
      <c r="E965" s="38"/>
      <c r="F965" s="38"/>
      <c r="G965" s="38"/>
      <c r="H965" s="38"/>
      <c r="I965" s="38"/>
      <c r="J965" s="38"/>
      <c r="K965" s="38"/>
      <c r="L965" s="38"/>
      <c r="M965" s="38"/>
      <c r="N965" s="38"/>
      <c r="O965" s="38"/>
      <c r="P965" s="38"/>
    </row>
    <row r="966" spans="1:16" ht="11.25" customHeight="1" x14ac:dyDescent="0.2">
      <c r="A966" s="80"/>
      <c r="B966" s="81"/>
      <c r="C966" s="49"/>
      <c r="D966" s="82"/>
      <c r="E966" s="38"/>
      <c r="F966" s="38"/>
      <c r="G966" s="38"/>
      <c r="H966" s="38"/>
      <c r="I966" s="38"/>
      <c r="J966" s="38"/>
      <c r="K966" s="38"/>
      <c r="L966" s="38"/>
      <c r="M966" s="38"/>
      <c r="N966" s="38"/>
      <c r="O966" s="38"/>
      <c r="P966" s="38"/>
    </row>
    <row r="967" spans="1:16" ht="11.25" customHeight="1" x14ac:dyDescent="0.2">
      <c r="A967" s="80"/>
      <c r="B967" s="81"/>
      <c r="C967" s="49"/>
      <c r="D967" s="82"/>
      <c r="E967" s="38"/>
      <c r="F967" s="38"/>
      <c r="G967" s="38"/>
      <c r="H967" s="38"/>
      <c r="I967" s="38"/>
      <c r="J967" s="38"/>
      <c r="K967" s="38"/>
      <c r="L967" s="38"/>
      <c r="M967" s="38"/>
      <c r="N967" s="38"/>
      <c r="O967" s="38"/>
      <c r="P967" s="38"/>
    </row>
    <row r="968" spans="1:16" ht="11.25" customHeight="1" x14ac:dyDescent="0.2">
      <c r="A968" s="80"/>
      <c r="B968" s="81"/>
      <c r="C968" s="49"/>
      <c r="D968" s="82"/>
      <c r="E968" s="38"/>
      <c r="F968" s="38"/>
      <c r="G968" s="38"/>
      <c r="H968" s="38"/>
      <c r="I968" s="38"/>
      <c r="J968" s="38"/>
      <c r="K968" s="38"/>
      <c r="L968" s="38"/>
      <c r="M968" s="38"/>
      <c r="N968" s="38"/>
      <c r="O968" s="38"/>
      <c r="P968" s="38"/>
    </row>
    <row r="969" spans="1:16" ht="11.25" customHeight="1" x14ac:dyDescent="0.2">
      <c r="A969" s="80"/>
      <c r="B969" s="81"/>
      <c r="C969" s="49"/>
      <c r="D969" s="82"/>
      <c r="E969" s="38"/>
      <c r="F969" s="38"/>
      <c r="G969" s="38"/>
      <c r="H969" s="38"/>
      <c r="I969" s="38"/>
      <c r="J969" s="38"/>
      <c r="K969" s="38"/>
      <c r="L969" s="38"/>
      <c r="M969" s="38"/>
      <c r="N969" s="38"/>
      <c r="O969" s="38"/>
      <c r="P969" s="38"/>
    </row>
    <row r="970" spans="1:16" ht="11.25" customHeight="1" x14ac:dyDescent="0.2">
      <c r="A970" s="80"/>
      <c r="B970" s="81"/>
      <c r="C970" s="49"/>
      <c r="D970" s="82"/>
      <c r="E970" s="38"/>
      <c r="F970" s="38"/>
      <c r="G970" s="38"/>
      <c r="H970" s="38"/>
      <c r="I970" s="38"/>
      <c r="J970" s="38"/>
      <c r="K970" s="38"/>
      <c r="L970" s="38"/>
      <c r="M970" s="38"/>
      <c r="N970" s="38"/>
      <c r="O970" s="38"/>
      <c r="P970" s="38"/>
    </row>
    <row r="971" spans="1:16" ht="11.25" customHeight="1" x14ac:dyDescent="0.2">
      <c r="A971" s="80"/>
      <c r="B971" s="81"/>
      <c r="C971" s="49"/>
      <c r="D971" s="82"/>
      <c r="E971" s="38"/>
      <c r="F971" s="38"/>
      <c r="G971" s="38"/>
      <c r="H971" s="38"/>
      <c r="I971" s="38"/>
      <c r="J971" s="38"/>
      <c r="K971" s="38"/>
      <c r="L971" s="38"/>
      <c r="M971" s="38"/>
      <c r="N971" s="38"/>
      <c r="O971" s="38"/>
      <c r="P971" s="38"/>
    </row>
    <row r="972" spans="1:16" ht="11.25" customHeight="1" x14ac:dyDescent="0.2">
      <c r="A972" s="80"/>
      <c r="B972" s="81"/>
      <c r="C972" s="49"/>
      <c r="D972" s="82"/>
      <c r="E972" s="38"/>
      <c r="F972" s="38"/>
      <c r="G972" s="38"/>
      <c r="H972" s="38"/>
      <c r="I972" s="38"/>
      <c r="J972" s="38"/>
      <c r="K972" s="38"/>
      <c r="L972" s="38"/>
      <c r="M972" s="38"/>
      <c r="N972" s="38"/>
      <c r="O972" s="38"/>
      <c r="P972" s="38"/>
    </row>
    <row r="973" spans="1:16" ht="11.25" customHeight="1" x14ac:dyDescent="0.2">
      <c r="A973" s="80"/>
      <c r="B973" s="81"/>
      <c r="C973" s="49"/>
      <c r="D973" s="82"/>
      <c r="E973" s="38"/>
      <c r="F973" s="38"/>
      <c r="G973" s="38"/>
      <c r="H973" s="38"/>
      <c r="I973" s="38"/>
      <c r="J973" s="38"/>
      <c r="K973" s="38"/>
      <c r="L973" s="38"/>
      <c r="M973" s="38"/>
      <c r="N973" s="38"/>
      <c r="O973" s="38"/>
      <c r="P973" s="38"/>
    </row>
    <row r="974" spans="1:16" ht="11.25" customHeight="1" x14ac:dyDescent="0.2">
      <c r="A974" s="80"/>
      <c r="B974" s="81"/>
      <c r="C974" s="49"/>
      <c r="D974" s="82"/>
      <c r="E974" s="38"/>
      <c r="F974" s="38"/>
      <c r="G974" s="38"/>
      <c r="H974" s="38"/>
      <c r="I974" s="38"/>
      <c r="J974" s="38"/>
      <c r="K974" s="38"/>
      <c r="L974" s="38"/>
      <c r="M974" s="38"/>
      <c r="N974" s="38"/>
      <c r="O974" s="38"/>
      <c r="P974" s="38"/>
    </row>
    <row r="975" spans="1:16" ht="11.25" customHeight="1" x14ac:dyDescent="0.2">
      <c r="A975" s="80"/>
      <c r="B975" s="81"/>
      <c r="C975" s="49"/>
      <c r="D975" s="82"/>
      <c r="E975" s="38"/>
      <c r="F975" s="38"/>
      <c r="G975" s="38"/>
      <c r="H975" s="38"/>
      <c r="I975" s="38"/>
      <c r="J975" s="38"/>
      <c r="K975" s="38"/>
      <c r="L975" s="38"/>
      <c r="M975" s="38"/>
      <c r="N975" s="38"/>
      <c r="O975" s="38"/>
      <c r="P975" s="38"/>
    </row>
    <row r="976" spans="1:16" ht="11.25" customHeight="1" x14ac:dyDescent="0.2">
      <c r="A976" s="80"/>
      <c r="B976" s="81"/>
      <c r="C976" s="49"/>
      <c r="D976" s="82"/>
      <c r="E976" s="38"/>
      <c r="F976" s="38"/>
      <c r="G976" s="38"/>
      <c r="H976" s="38"/>
      <c r="I976" s="38"/>
      <c r="J976" s="38"/>
      <c r="K976" s="38"/>
      <c r="L976" s="38"/>
      <c r="M976" s="38"/>
      <c r="N976" s="38"/>
      <c r="O976" s="38"/>
      <c r="P976" s="38"/>
    </row>
    <row r="977" spans="1:16" ht="11.25" customHeight="1" x14ac:dyDescent="0.2">
      <c r="A977" s="80"/>
      <c r="B977" s="81"/>
      <c r="C977" s="49"/>
      <c r="D977" s="82"/>
      <c r="E977" s="38"/>
      <c r="F977" s="38"/>
      <c r="G977" s="38"/>
      <c r="H977" s="38"/>
      <c r="I977" s="38"/>
      <c r="J977" s="38"/>
      <c r="K977" s="38"/>
      <c r="L977" s="38"/>
      <c r="M977" s="38"/>
      <c r="N977" s="38"/>
      <c r="O977" s="38"/>
      <c r="P977" s="38"/>
    </row>
    <row r="978" spans="1:16" ht="11.25" customHeight="1" x14ac:dyDescent="0.2">
      <c r="A978" s="80"/>
      <c r="B978" s="81"/>
      <c r="C978" s="49"/>
      <c r="D978" s="82"/>
      <c r="E978" s="38"/>
      <c r="F978" s="38"/>
      <c r="G978" s="38"/>
      <c r="H978" s="38"/>
      <c r="I978" s="38"/>
      <c r="J978" s="38"/>
      <c r="K978" s="38"/>
      <c r="L978" s="38"/>
      <c r="M978" s="38"/>
      <c r="N978" s="38"/>
      <c r="O978" s="38"/>
      <c r="P978" s="38"/>
    </row>
    <row r="979" spans="1:16" ht="11.25" customHeight="1" x14ac:dyDescent="0.2">
      <c r="A979" s="80"/>
      <c r="B979" s="81"/>
      <c r="C979" s="49"/>
      <c r="D979" s="82"/>
      <c r="E979" s="38"/>
      <c r="F979" s="38"/>
      <c r="G979" s="38"/>
      <c r="H979" s="38"/>
      <c r="I979" s="38"/>
      <c r="J979" s="38"/>
      <c r="K979" s="38"/>
      <c r="L979" s="38"/>
      <c r="M979" s="38"/>
      <c r="N979" s="38"/>
      <c r="O979" s="38"/>
      <c r="P979" s="38"/>
    </row>
    <row r="980" spans="1:16" ht="11.25" customHeight="1" x14ac:dyDescent="0.2">
      <c r="A980" s="80"/>
      <c r="B980" s="81"/>
      <c r="C980" s="49"/>
      <c r="D980" s="82"/>
      <c r="E980" s="38"/>
      <c r="F980" s="38"/>
      <c r="G980" s="38"/>
      <c r="H980" s="38"/>
      <c r="I980" s="38"/>
      <c r="J980" s="38"/>
      <c r="K980" s="38"/>
      <c r="L980" s="38"/>
      <c r="M980" s="38"/>
      <c r="N980" s="38"/>
      <c r="O980" s="38"/>
      <c r="P980" s="38"/>
    </row>
    <row r="981" spans="1:16" ht="11.25" customHeight="1" x14ac:dyDescent="0.2">
      <c r="A981" s="80"/>
      <c r="B981" s="81"/>
      <c r="C981" s="49"/>
      <c r="D981" s="82"/>
      <c r="E981" s="38"/>
      <c r="F981" s="38"/>
      <c r="G981" s="38"/>
      <c r="H981" s="38"/>
      <c r="I981" s="38"/>
      <c r="J981" s="38"/>
      <c r="K981" s="38"/>
      <c r="L981" s="38"/>
      <c r="M981" s="38"/>
      <c r="N981" s="38"/>
      <c r="O981" s="38"/>
      <c r="P981" s="38"/>
    </row>
    <row r="982" spans="1:16" ht="11.25" customHeight="1" x14ac:dyDescent="0.2">
      <c r="A982" s="80"/>
      <c r="B982" s="81"/>
      <c r="C982" s="49"/>
      <c r="D982" s="82"/>
      <c r="E982" s="38"/>
      <c r="F982" s="38"/>
      <c r="G982" s="38"/>
      <c r="H982" s="38"/>
      <c r="I982" s="38"/>
      <c r="J982" s="38"/>
      <c r="K982" s="38"/>
      <c r="L982" s="38"/>
      <c r="M982" s="38"/>
      <c r="N982" s="38"/>
      <c r="O982" s="38"/>
      <c r="P982" s="38"/>
    </row>
    <row r="983" spans="1:16" ht="11.25" customHeight="1" x14ac:dyDescent="0.2">
      <c r="A983" s="80"/>
      <c r="B983" s="81"/>
      <c r="C983" s="49"/>
      <c r="D983" s="82"/>
      <c r="E983" s="38"/>
      <c r="F983" s="38"/>
      <c r="G983" s="38"/>
      <c r="H983" s="38"/>
      <c r="I983" s="38"/>
      <c r="J983" s="38"/>
      <c r="K983" s="38"/>
      <c r="L983" s="38"/>
      <c r="M983" s="38"/>
      <c r="N983" s="38"/>
      <c r="O983" s="38"/>
      <c r="P983" s="38"/>
    </row>
    <row r="984" spans="1:16" ht="11.25" customHeight="1" x14ac:dyDescent="0.2">
      <c r="A984" s="80"/>
      <c r="B984" s="81"/>
      <c r="C984" s="49"/>
      <c r="D984" s="82"/>
      <c r="E984" s="38"/>
      <c r="F984" s="38"/>
      <c r="G984" s="38"/>
      <c r="H984" s="38"/>
      <c r="I984" s="38"/>
      <c r="J984" s="38"/>
      <c r="K984" s="38"/>
      <c r="L984" s="38"/>
      <c r="M984" s="38"/>
      <c r="N984" s="38"/>
      <c r="O984" s="38"/>
      <c r="P984" s="38"/>
    </row>
    <row r="985" spans="1:16" ht="11.25" customHeight="1" x14ac:dyDescent="0.2">
      <c r="A985" s="80"/>
      <c r="B985" s="81"/>
      <c r="C985" s="49"/>
      <c r="D985" s="82"/>
      <c r="E985" s="38"/>
      <c r="F985" s="38"/>
      <c r="G985" s="38"/>
      <c r="H985" s="38"/>
      <c r="I985" s="38"/>
      <c r="J985" s="38"/>
      <c r="K985" s="38"/>
      <c r="L985" s="38"/>
      <c r="M985" s="38"/>
      <c r="N985" s="38"/>
      <c r="O985" s="38"/>
      <c r="P985" s="38"/>
    </row>
    <row r="986" spans="1:16" ht="11.25" customHeight="1" x14ac:dyDescent="0.2">
      <c r="A986" s="80"/>
      <c r="B986" s="81"/>
      <c r="C986" s="49"/>
      <c r="D986" s="82"/>
      <c r="E986" s="38"/>
      <c r="F986" s="38"/>
      <c r="G986" s="38"/>
      <c r="H986" s="38"/>
      <c r="I986" s="38"/>
      <c r="J986" s="38"/>
      <c r="K986" s="38"/>
      <c r="L986" s="38"/>
      <c r="M986" s="38"/>
      <c r="N986" s="38"/>
      <c r="O986" s="38"/>
      <c r="P986" s="38"/>
    </row>
    <row r="987" spans="1:16" ht="11.25" customHeight="1" x14ac:dyDescent="0.2">
      <c r="A987" s="80"/>
      <c r="B987" s="81"/>
      <c r="C987" s="49"/>
      <c r="D987" s="82"/>
      <c r="E987" s="38"/>
      <c r="F987" s="38"/>
      <c r="G987" s="38"/>
      <c r="H987" s="38"/>
      <c r="I987" s="38"/>
      <c r="J987" s="38"/>
      <c r="K987" s="38"/>
      <c r="L987" s="38"/>
      <c r="M987" s="38"/>
      <c r="N987" s="38"/>
      <c r="O987" s="38"/>
      <c r="P987" s="38"/>
    </row>
    <row r="988" spans="1:16" ht="11.25" customHeight="1" x14ac:dyDescent="0.2">
      <c r="A988" s="80"/>
      <c r="B988" s="81"/>
      <c r="C988" s="49"/>
      <c r="D988" s="82"/>
      <c r="E988" s="38"/>
      <c r="F988" s="38"/>
      <c r="G988" s="38"/>
      <c r="H988" s="38"/>
      <c r="I988" s="38"/>
      <c r="J988" s="38"/>
      <c r="K988" s="38"/>
      <c r="L988" s="38"/>
      <c r="M988" s="38"/>
      <c r="N988" s="38"/>
      <c r="O988" s="38"/>
      <c r="P988" s="38"/>
    </row>
    <row r="989" spans="1:16" ht="11.25" customHeight="1" x14ac:dyDescent="0.2">
      <c r="A989" s="80"/>
      <c r="B989" s="81"/>
      <c r="C989" s="49"/>
      <c r="D989" s="82"/>
      <c r="E989" s="38"/>
      <c r="F989" s="38"/>
      <c r="G989" s="38"/>
      <c r="H989" s="38"/>
      <c r="I989" s="38"/>
      <c r="J989" s="38"/>
      <c r="K989" s="38"/>
      <c r="L989" s="38"/>
      <c r="M989" s="38"/>
      <c r="N989" s="38"/>
      <c r="O989" s="38"/>
      <c r="P989" s="38"/>
    </row>
    <row r="990" spans="1:16" ht="11.25" customHeight="1" x14ac:dyDescent="0.2">
      <c r="A990" s="80"/>
      <c r="B990" s="81"/>
      <c r="C990" s="49"/>
      <c r="D990" s="82"/>
      <c r="E990" s="38"/>
      <c r="F990" s="38"/>
      <c r="G990" s="38"/>
      <c r="H990" s="38"/>
      <c r="I990" s="38"/>
      <c r="J990" s="38"/>
      <c r="K990" s="38"/>
      <c r="L990" s="38"/>
      <c r="M990" s="38"/>
      <c r="N990" s="38"/>
      <c r="O990" s="38"/>
      <c r="P990" s="38"/>
    </row>
    <row r="991" spans="1:16" ht="11.25" customHeight="1" x14ac:dyDescent="0.2">
      <c r="A991" s="80"/>
      <c r="B991" s="81"/>
      <c r="C991" s="49"/>
      <c r="D991" s="82"/>
      <c r="E991" s="38"/>
      <c r="F991" s="38"/>
      <c r="G991" s="38"/>
      <c r="H991" s="38"/>
      <c r="I991" s="38"/>
      <c r="J991" s="38"/>
      <c r="K991" s="38"/>
      <c r="L991" s="38"/>
      <c r="M991" s="38"/>
      <c r="N991" s="38"/>
      <c r="O991" s="38"/>
      <c r="P991" s="38"/>
    </row>
    <row r="992" spans="1:16" ht="11.25" customHeight="1" x14ac:dyDescent="0.2">
      <c r="A992" s="80"/>
      <c r="B992" s="81"/>
      <c r="C992" s="49"/>
      <c r="D992" s="82"/>
      <c r="E992" s="38"/>
      <c r="F992" s="38"/>
      <c r="G992" s="38"/>
      <c r="H992" s="38"/>
      <c r="I992" s="38"/>
      <c r="J992" s="38"/>
      <c r="K992" s="38"/>
      <c r="L992" s="38"/>
      <c r="M992" s="38"/>
      <c r="N992" s="38"/>
      <c r="O992" s="38"/>
      <c r="P992" s="38"/>
    </row>
    <row r="993" spans="1:16" ht="11.25" customHeight="1" x14ac:dyDescent="0.2">
      <c r="A993" s="80"/>
      <c r="B993" s="81"/>
      <c r="C993" s="49"/>
      <c r="D993" s="82"/>
      <c r="E993" s="38"/>
      <c r="F993" s="38"/>
      <c r="G993" s="38"/>
      <c r="H993" s="38"/>
      <c r="I993" s="38"/>
      <c r="J993" s="38"/>
      <c r="K993" s="38"/>
      <c r="L993" s="38"/>
      <c r="M993" s="38"/>
      <c r="N993" s="38"/>
      <c r="O993" s="38"/>
      <c r="P993" s="38"/>
    </row>
    <row r="994" spans="1:16" ht="11.25" customHeight="1" x14ac:dyDescent="0.2">
      <c r="A994" s="80"/>
      <c r="B994" s="81"/>
      <c r="C994" s="49"/>
      <c r="D994" s="82"/>
      <c r="E994" s="38"/>
      <c r="F994" s="38"/>
      <c r="G994" s="38"/>
      <c r="H994" s="38"/>
      <c r="I994" s="38"/>
      <c r="J994" s="38"/>
      <c r="K994" s="38"/>
      <c r="L994" s="38"/>
      <c r="M994" s="38"/>
      <c r="N994" s="38"/>
      <c r="O994" s="38"/>
      <c r="P994" s="38"/>
    </row>
    <row r="995" spans="1:16" ht="11.25" customHeight="1" x14ac:dyDescent="0.2">
      <c r="A995" s="80"/>
      <c r="B995" s="81"/>
      <c r="C995" s="49"/>
      <c r="D995" s="82"/>
      <c r="E995" s="38"/>
      <c r="F995" s="38"/>
      <c r="G995" s="38"/>
      <c r="H995" s="38"/>
      <c r="I995" s="38"/>
      <c r="J995" s="38"/>
      <c r="K995" s="38"/>
      <c r="L995" s="38"/>
      <c r="M995" s="38"/>
      <c r="N995" s="38"/>
      <c r="O995" s="38"/>
      <c r="P995" s="38"/>
    </row>
    <row r="996" spans="1:16" ht="11.25" customHeight="1" x14ac:dyDescent="0.2">
      <c r="A996" s="80"/>
      <c r="B996" s="81"/>
      <c r="C996" s="49"/>
      <c r="D996" s="82"/>
      <c r="E996" s="38"/>
      <c r="F996" s="38"/>
      <c r="G996" s="38"/>
      <c r="H996" s="38"/>
      <c r="I996" s="38"/>
      <c r="J996" s="38"/>
      <c r="K996" s="38"/>
      <c r="L996" s="38"/>
      <c r="M996" s="38"/>
      <c r="N996" s="38"/>
      <c r="O996" s="38"/>
      <c r="P996" s="38"/>
    </row>
    <row r="997" spans="1:16" ht="11.25" customHeight="1" x14ac:dyDescent="0.2">
      <c r="A997" s="80"/>
      <c r="B997" s="81"/>
      <c r="C997" s="49"/>
      <c r="D997" s="82"/>
      <c r="E997" s="38"/>
      <c r="F997" s="38"/>
      <c r="G997" s="38"/>
      <c r="H997" s="38"/>
      <c r="I997" s="38"/>
      <c r="J997" s="38"/>
      <c r="K997" s="38"/>
      <c r="L997" s="38"/>
      <c r="M997" s="38"/>
      <c r="N997" s="38"/>
      <c r="O997" s="38"/>
      <c r="P997" s="38"/>
    </row>
    <row r="998" spans="1:16" ht="11.25" customHeight="1" x14ac:dyDescent="0.2">
      <c r="A998" s="80"/>
      <c r="B998" s="81"/>
      <c r="C998" s="49"/>
      <c r="D998" s="82"/>
      <c r="E998" s="38"/>
      <c r="F998" s="38"/>
      <c r="G998" s="38"/>
      <c r="H998" s="38"/>
      <c r="I998" s="38"/>
      <c r="J998" s="38"/>
      <c r="K998" s="38"/>
      <c r="L998" s="38"/>
      <c r="M998" s="38"/>
      <c r="N998" s="38"/>
      <c r="O998" s="38"/>
      <c r="P998" s="38"/>
    </row>
    <row r="999" spans="1:16" ht="11.25" customHeight="1" x14ac:dyDescent="0.2">
      <c r="A999" s="80"/>
      <c r="B999" s="81"/>
      <c r="C999" s="49"/>
      <c r="D999" s="82"/>
      <c r="E999" s="38"/>
      <c r="F999" s="38"/>
      <c r="G999" s="38"/>
      <c r="H999" s="38"/>
      <c r="I999" s="38"/>
      <c r="J999" s="38"/>
      <c r="K999" s="38"/>
      <c r="L999" s="38"/>
      <c r="M999" s="38"/>
      <c r="N999" s="38"/>
      <c r="O999" s="38"/>
      <c r="P999" s="38"/>
    </row>
    <row r="1000" spans="1:16" ht="11.25" customHeight="1" x14ac:dyDescent="0.2">
      <c r="A1000" s="80"/>
      <c r="B1000" s="81"/>
      <c r="C1000" s="49"/>
      <c r="D1000" s="82"/>
      <c r="E1000" s="38"/>
      <c r="F1000" s="38"/>
      <c r="G1000" s="38"/>
      <c r="H1000" s="38"/>
      <c r="I1000" s="38"/>
      <c r="J1000" s="38"/>
      <c r="K1000" s="38"/>
      <c r="L1000" s="38"/>
      <c r="M1000" s="38"/>
      <c r="N1000" s="38"/>
      <c r="O1000" s="38"/>
      <c r="P1000" s="38"/>
    </row>
    <row r="1001" spans="1:16" ht="11.25" customHeight="1" x14ac:dyDescent="0.2">
      <c r="A1001" s="80"/>
      <c r="B1001" s="81"/>
      <c r="C1001" s="49"/>
      <c r="D1001" s="82"/>
      <c r="E1001" s="38"/>
      <c r="F1001" s="38"/>
      <c r="G1001" s="38"/>
      <c r="H1001" s="38"/>
      <c r="I1001" s="38"/>
      <c r="J1001" s="38"/>
      <c r="K1001" s="38"/>
      <c r="L1001" s="38"/>
      <c r="M1001" s="38"/>
      <c r="N1001" s="38"/>
      <c r="O1001" s="38"/>
      <c r="P1001" s="38"/>
    </row>
    <row r="1002" spans="1:16" ht="11.25" customHeight="1" x14ac:dyDescent="0.2">
      <c r="A1002" s="80"/>
      <c r="B1002" s="81"/>
      <c r="C1002" s="49"/>
      <c r="D1002" s="82"/>
      <c r="E1002" s="38"/>
      <c r="F1002" s="38"/>
      <c r="G1002" s="38"/>
      <c r="H1002" s="38"/>
      <c r="I1002" s="38"/>
      <c r="J1002" s="38"/>
      <c r="K1002" s="38"/>
      <c r="L1002" s="38"/>
      <c r="M1002" s="38"/>
      <c r="N1002" s="38"/>
      <c r="O1002" s="38"/>
      <c r="P1002" s="38"/>
    </row>
    <row r="1003" spans="1:16" ht="11.25" customHeight="1" x14ac:dyDescent="0.2">
      <c r="A1003" s="80"/>
      <c r="B1003" s="81"/>
      <c r="C1003" s="49"/>
      <c r="D1003" s="82"/>
      <c r="E1003" s="38"/>
      <c r="F1003" s="38"/>
      <c r="G1003" s="38"/>
      <c r="H1003" s="38"/>
      <c r="I1003" s="38"/>
      <c r="J1003" s="38"/>
      <c r="K1003" s="38"/>
      <c r="L1003" s="38"/>
      <c r="M1003" s="38"/>
      <c r="N1003" s="38"/>
      <c r="O1003" s="38"/>
      <c r="P1003" s="38"/>
    </row>
    <row r="1004" spans="1:16" ht="11.25" customHeight="1" x14ac:dyDescent="0.2">
      <c r="A1004" s="80"/>
      <c r="B1004" s="81"/>
      <c r="C1004" s="49"/>
      <c r="D1004" s="82"/>
      <c r="E1004" s="38"/>
      <c r="F1004" s="38"/>
      <c r="G1004" s="38"/>
      <c r="H1004" s="38"/>
      <c r="I1004" s="38"/>
      <c r="J1004" s="38"/>
      <c r="K1004" s="38"/>
      <c r="L1004" s="38"/>
      <c r="M1004" s="38"/>
      <c r="N1004" s="38"/>
      <c r="O1004" s="38"/>
      <c r="P1004" s="38"/>
    </row>
    <row r="1005" spans="1:16" ht="11.25" customHeight="1" x14ac:dyDescent="0.2">
      <c r="A1005" s="80"/>
      <c r="B1005" s="81"/>
      <c r="C1005" s="49"/>
      <c r="D1005" s="82"/>
      <c r="E1005" s="38"/>
      <c r="F1005" s="38"/>
      <c r="G1005" s="38"/>
      <c r="H1005" s="38"/>
      <c r="I1005" s="38"/>
      <c r="J1005" s="38"/>
      <c r="K1005" s="38"/>
      <c r="L1005" s="38"/>
      <c r="M1005" s="38"/>
      <c r="N1005" s="38"/>
      <c r="O1005" s="38"/>
      <c r="P1005" s="38"/>
    </row>
    <row r="1006" spans="1:16" ht="11.25" customHeight="1" x14ac:dyDescent="0.2">
      <c r="A1006" s="80"/>
      <c r="B1006" s="81"/>
      <c r="C1006" s="49"/>
      <c r="D1006" s="82"/>
      <c r="E1006" s="38"/>
      <c r="F1006" s="38"/>
      <c r="G1006" s="38"/>
      <c r="H1006" s="38"/>
      <c r="I1006" s="38"/>
      <c r="J1006" s="38"/>
      <c r="K1006" s="38"/>
      <c r="L1006" s="38"/>
      <c r="M1006" s="38"/>
      <c r="N1006" s="38"/>
      <c r="O1006" s="38"/>
      <c r="P1006" s="38"/>
    </row>
    <row r="1007" spans="1:16" ht="11.25" customHeight="1" x14ac:dyDescent="0.2">
      <c r="A1007" s="80"/>
      <c r="B1007" s="81"/>
      <c r="C1007" s="49"/>
      <c r="D1007" s="82"/>
      <c r="E1007" s="38"/>
      <c r="F1007" s="38"/>
      <c r="G1007" s="38"/>
      <c r="H1007" s="38"/>
      <c r="I1007" s="38"/>
      <c r="J1007" s="38"/>
      <c r="K1007" s="38"/>
      <c r="L1007" s="38"/>
      <c r="M1007" s="38"/>
      <c r="N1007" s="38"/>
      <c r="O1007" s="38"/>
      <c r="P1007" s="38"/>
    </row>
    <row r="1008" spans="1:16" ht="11.25" customHeight="1" x14ac:dyDescent="0.2">
      <c r="A1008" s="80"/>
      <c r="B1008" s="81"/>
      <c r="C1008" s="49"/>
      <c r="D1008" s="82"/>
      <c r="E1008" s="38"/>
      <c r="F1008" s="38"/>
      <c r="G1008" s="38"/>
      <c r="H1008" s="38"/>
      <c r="I1008" s="38"/>
      <c r="J1008" s="38"/>
      <c r="K1008" s="38"/>
      <c r="L1008" s="38"/>
      <c r="M1008" s="38"/>
      <c r="N1008" s="38"/>
      <c r="O1008" s="38"/>
      <c r="P1008" s="38"/>
    </row>
    <row r="1009" spans="1:16" ht="11.25" customHeight="1" x14ac:dyDescent="0.2">
      <c r="A1009" s="80"/>
      <c r="B1009" s="81"/>
      <c r="C1009" s="49"/>
      <c r="D1009" s="82"/>
      <c r="E1009" s="38"/>
      <c r="F1009" s="38"/>
      <c r="G1009" s="38"/>
      <c r="H1009" s="38"/>
      <c r="I1009" s="38"/>
      <c r="J1009" s="38"/>
      <c r="K1009" s="38"/>
      <c r="L1009" s="38"/>
      <c r="M1009" s="38"/>
      <c r="N1009" s="38"/>
      <c r="O1009" s="38"/>
      <c r="P1009" s="38"/>
    </row>
    <row r="1010" spans="1:16" ht="11.25" customHeight="1" x14ac:dyDescent="0.2">
      <c r="A1010" s="80"/>
      <c r="B1010" s="81"/>
      <c r="C1010" s="49"/>
      <c r="D1010" s="82"/>
      <c r="E1010" s="38"/>
      <c r="F1010" s="38"/>
      <c r="G1010" s="38"/>
      <c r="H1010" s="38"/>
      <c r="I1010" s="38"/>
      <c r="J1010" s="38"/>
      <c r="K1010" s="38"/>
      <c r="L1010" s="38"/>
      <c r="M1010" s="38"/>
      <c r="N1010" s="38"/>
      <c r="O1010" s="38"/>
      <c r="P1010" s="38"/>
    </row>
    <row r="1011" spans="1:16" ht="11.25" customHeight="1" x14ac:dyDescent="0.2">
      <c r="A1011" s="80"/>
      <c r="B1011" s="81"/>
      <c r="C1011" s="49"/>
      <c r="D1011" s="82"/>
      <c r="E1011" s="38"/>
      <c r="F1011" s="38"/>
      <c r="G1011" s="38"/>
      <c r="H1011" s="38"/>
      <c r="I1011" s="38"/>
      <c r="J1011" s="38"/>
      <c r="K1011" s="38"/>
      <c r="L1011" s="38"/>
      <c r="M1011" s="38"/>
      <c r="N1011" s="38"/>
      <c r="O1011" s="38"/>
      <c r="P1011" s="38"/>
    </row>
    <row r="1012" spans="1:16" ht="11.25" customHeight="1" x14ac:dyDescent="0.2">
      <c r="A1012" s="80"/>
      <c r="B1012" s="81"/>
      <c r="C1012" s="49"/>
      <c r="D1012" s="82"/>
      <c r="E1012" s="38"/>
      <c r="F1012" s="38"/>
      <c r="G1012" s="38"/>
      <c r="H1012" s="38"/>
      <c r="I1012" s="38"/>
      <c r="J1012" s="38"/>
      <c r="K1012" s="38"/>
      <c r="L1012" s="38"/>
      <c r="M1012" s="38"/>
      <c r="N1012" s="38"/>
      <c r="O1012" s="38"/>
      <c r="P1012" s="38"/>
    </row>
    <row r="1013" spans="1:16" ht="11.25" customHeight="1" x14ac:dyDescent="0.2">
      <c r="A1013" s="80"/>
      <c r="B1013" s="81"/>
      <c r="C1013" s="49"/>
      <c r="D1013" s="82"/>
      <c r="E1013" s="38"/>
      <c r="F1013" s="38"/>
      <c r="G1013" s="38"/>
      <c r="H1013" s="38"/>
      <c r="I1013" s="38"/>
      <c r="J1013" s="38"/>
      <c r="K1013" s="38"/>
      <c r="L1013" s="38"/>
      <c r="M1013" s="38"/>
      <c r="N1013" s="38"/>
      <c r="O1013" s="38"/>
      <c r="P1013" s="38"/>
    </row>
    <row r="1014" spans="1:16" ht="11.25" customHeight="1" x14ac:dyDescent="0.2">
      <c r="A1014" s="80"/>
      <c r="B1014" s="81"/>
      <c r="C1014" s="49"/>
      <c r="D1014" s="82"/>
      <c r="E1014" s="38"/>
      <c r="F1014" s="38"/>
      <c r="G1014" s="38"/>
      <c r="H1014" s="38"/>
      <c r="I1014" s="38"/>
      <c r="J1014" s="38"/>
      <c r="K1014" s="38"/>
      <c r="L1014" s="38"/>
      <c r="M1014" s="38"/>
      <c r="N1014" s="38"/>
      <c r="O1014" s="38"/>
      <c r="P1014" s="38"/>
    </row>
    <row r="1015" spans="1:16" ht="11.25" customHeight="1" x14ac:dyDescent="0.2">
      <c r="A1015" s="80"/>
      <c r="B1015" s="81"/>
      <c r="C1015" s="49"/>
      <c r="D1015" s="82"/>
      <c r="E1015" s="38"/>
      <c r="F1015" s="38"/>
      <c r="G1015" s="38"/>
      <c r="H1015" s="38"/>
      <c r="I1015" s="38"/>
      <c r="J1015" s="38"/>
      <c r="K1015" s="38"/>
      <c r="L1015" s="38"/>
      <c r="M1015" s="38"/>
      <c r="N1015" s="38"/>
      <c r="O1015" s="38"/>
      <c r="P1015" s="38"/>
    </row>
    <row r="1016" spans="1:16" ht="11.25" customHeight="1" x14ac:dyDescent="0.2">
      <c r="A1016" s="80"/>
      <c r="B1016" s="81"/>
      <c r="C1016" s="49"/>
      <c r="D1016" s="82"/>
      <c r="E1016" s="38"/>
      <c r="F1016" s="38"/>
      <c r="G1016" s="38"/>
      <c r="H1016" s="38"/>
      <c r="I1016" s="38"/>
      <c r="J1016" s="38"/>
      <c r="K1016" s="38"/>
      <c r="L1016" s="38"/>
      <c r="M1016" s="38"/>
      <c r="N1016" s="38"/>
      <c r="O1016" s="38"/>
      <c r="P1016" s="38"/>
    </row>
    <row r="1017" spans="1:16" ht="11.25" customHeight="1" x14ac:dyDescent="0.2">
      <c r="A1017" s="80"/>
      <c r="B1017" s="81"/>
      <c r="C1017" s="49"/>
      <c r="D1017" s="82"/>
      <c r="E1017" s="38"/>
      <c r="F1017" s="38"/>
      <c r="G1017" s="38"/>
      <c r="H1017" s="38"/>
      <c r="I1017" s="38"/>
      <c r="J1017" s="38"/>
      <c r="K1017" s="38"/>
      <c r="L1017" s="38"/>
      <c r="M1017" s="38"/>
      <c r="N1017" s="38"/>
      <c r="O1017" s="38"/>
      <c r="P1017" s="38"/>
    </row>
    <row r="1018" spans="1:16" ht="11.25" customHeight="1" x14ac:dyDescent="0.2">
      <c r="A1018" s="80"/>
      <c r="B1018" s="81"/>
      <c r="C1018" s="49"/>
      <c r="D1018" s="82"/>
      <c r="E1018" s="38"/>
      <c r="F1018" s="38"/>
      <c r="G1018" s="38"/>
      <c r="H1018" s="38"/>
      <c r="I1018" s="38"/>
      <c r="J1018" s="38"/>
      <c r="K1018" s="38"/>
      <c r="L1018" s="38"/>
      <c r="M1018" s="38"/>
      <c r="N1018" s="38"/>
      <c r="O1018" s="38"/>
      <c r="P1018" s="38"/>
    </row>
    <row r="1019" spans="1:16" ht="11.25" customHeight="1" x14ac:dyDescent="0.2">
      <c r="A1019" s="80"/>
      <c r="B1019" s="81"/>
      <c r="C1019" s="49"/>
      <c r="D1019" s="82"/>
      <c r="E1019" s="38"/>
      <c r="F1019" s="38"/>
      <c r="G1019" s="38"/>
      <c r="H1019" s="38"/>
      <c r="I1019" s="38"/>
      <c r="J1019" s="38"/>
      <c r="K1019" s="38"/>
      <c r="L1019" s="38"/>
      <c r="M1019" s="38"/>
      <c r="N1019" s="38"/>
      <c r="O1019" s="38"/>
      <c r="P1019" s="38"/>
    </row>
    <row r="1020" spans="1:16" ht="11.25" customHeight="1" x14ac:dyDescent="0.2">
      <c r="A1020" s="80"/>
      <c r="B1020" s="81"/>
      <c r="C1020" s="49"/>
      <c r="D1020" s="82"/>
      <c r="E1020" s="38"/>
      <c r="F1020" s="38"/>
      <c r="G1020" s="38"/>
      <c r="H1020" s="38"/>
      <c r="I1020" s="38"/>
      <c r="J1020" s="38"/>
      <c r="K1020" s="38"/>
      <c r="L1020" s="38"/>
      <c r="M1020" s="38"/>
      <c r="N1020" s="38"/>
      <c r="O1020" s="38"/>
      <c r="P1020" s="38"/>
    </row>
    <row r="1021" spans="1:16" ht="11.25" customHeight="1" x14ac:dyDescent="0.2">
      <c r="A1021" s="80"/>
      <c r="B1021" s="81"/>
      <c r="C1021" s="49"/>
      <c r="D1021" s="82"/>
      <c r="E1021" s="38"/>
      <c r="F1021" s="38"/>
      <c r="G1021" s="38"/>
      <c r="H1021" s="38"/>
      <c r="I1021" s="38"/>
      <c r="J1021" s="38"/>
      <c r="K1021" s="38"/>
      <c r="L1021" s="38"/>
      <c r="M1021" s="38"/>
      <c r="N1021" s="38"/>
      <c r="O1021" s="38"/>
      <c r="P1021" s="38"/>
    </row>
    <row r="1022" spans="1:16" ht="11.25" customHeight="1" x14ac:dyDescent="0.2">
      <c r="A1022" s="80"/>
      <c r="B1022" s="81"/>
      <c r="C1022" s="49"/>
      <c r="D1022" s="82"/>
      <c r="E1022" s="38"/>
      <c r="F1022" s="38"/>
      <c r="G1022" s="38"/>
      <c r="H1022" s="38"/>
      <c r="I1022" s="38"/>
      <c r="J1022" s="38"/>
      <c r="K1022" s="38"/>
      <c r="L1022" s="38"/>
      <c r="M1022" s="38"/>
      <c r="N1022" s="38"/>
      <c r="O1022" s="38"/>
      <c r="P1022" s="38"/>
    </row>
    <row r="1023" spans="1:16" ht="11.25" customHeight="1" x14ac:dyDescent="0.2">
      <c r="A1023" s="80"/>
      <c r="B1023" s="81"/>
      <c r="C1023" s="49"/>
      <c r="D1023" s="82"/>
      <c r="E1023" s="38"/>
      <c r="F1023" s="38"/>
      <c r="G1023" s="38"/>
      <c r="H1023" s="38"/>
      <c r="I1023" s="38"/>
      <c r="J1023" s="38"/>
      <c r="K1023" s="38"/>
      <c r="L1023" s="38"/>
      <c r="M1023" s="38"/>
      <c r="N1023" s="38"/>
      <c r="O1023" s="38"/>
      <c r="P1023" s="38"/>
    </row>
    <row r="1024" spans="1:16" ht="11.25" customHeight="1" x14ac:dyDescent="0.2">
      <c r="A1024" s="80"/>
      <c r="B1024" s="81"/>
      <c r="C1024" s="49"/>
      <c r="D1024" s="82"/>
      <c r="E1024" s="38"/>
      <c r="F1024" s="38"/>
      <c r="G1024" s="38"/>
      <c r="H1024" s="38"/>
      <c r="I1024" s="38"/>
      <c r="J1024" s="38"/>
      <c r="K1024" s="38"/>
      <c r="L1024" s="38"/>
      <c r="M1024" s="38"/>
      <c r="N1024" s="38"/>
      <c r="O1024" s="38"/>
      <c r="P1024" s="38"/>
    </row>
    <row r="1025" spans="1:16" ht="11.25" customHeight="1" x14ac:dyDescent="0.2">
      <c r="A1025" s="80"/>
      <c r="B1025" s="81"/>
      <c r="C1025" s="49"/>
      <c r="D1025" s="82"/>
      <c r="E1025" s="38"/>
      <c r="F1025" s="38"/>
      <c r="G1025" s="38"/>
      <c r="H1025" s="38"/>
      <c r="I1025" s="38"/>
      <c r="J1025" s="38"/>
      <c r="K1025" s="38"/>
      <c r="L1025" s="38"/>
      <c r="M1025" s="38"/>
      <c r="N1025" s="38"/>
      <c r="O1025" s="38"/>
      <c r="P1025" s="38"/>
    </row>
    <row r="1026" spans="1:16" ht="11.25" customHeight="1" x14ac:dyDescent="0.2">
      <c r="A1026" s="80"/>
      <c r="B1026" s="81"/>
      <c r="C1026" s="49"/>
      <c r="D1026" s="82"/>
      <c r="E1026" s="38"/>
      <c r="F1026" s="38"/>
      <c r="G1026" s="38"/>
      <c r="H1026" s="38"/>
      <c r="I1026" s="38"/>
      <c r="J1026" s="38"/>
      <c r="K1026" s="38"/>
      <c r="L1026" s="38"/>
      <c r="M1026" s="38"/>
      <c r="N1026" s="38"/>
      <c r="O1026" s="38"/>
      <c r="P1026" s="38"/>
    </row>
    <row r="1027" spans="1:16" ht="11.25" customHeight="1" x14ac:dyDescent="0.2">
      <c r="A1027" s="80"/>
      <c r="B1027" s="81"/>
      <c r="C1027" s="49"/>
      <c r="D1027" s="82"/>
      <c r="E1027" s="38"/>
      <c r="F1027" s="38"/>
      <c r="G1027" s="38"/>
      <c r="H1027" s="38"/>
      <c r="I1027" s="38"/>
      <c r="J1027" s="38"/>
      <c r="K1027" s="38"/>
      <c r="L1027" s="38"/>
      <c r="M1027" s="38"/>
      <c r="N1027" s="38"/>
      <c r="O1027" s="38"/>
      <c r="P1027" s="38"/>
    </row>
    <row r="1028" spans="1:16" ht="11.25" customHeight="1" x14ac:dyDescent="0.2">
      <c r="A1028" s="80"/>
      <c r="B1028" s="81"/>
      <c r="C1028" s="49"/>
      <c r="D1028" s="82"/>
      <c r="E1028" s="38"/>
      <c r="F1028" s="38"/>
      <c r="G1028" s="38"/>
      <c r="H1028" s="38"/>
      <c r="I1028" s="38"/>
      <c r="J1028" s="38"/>
      <c r="K1028" s="38"/>
      <c r="L1028" s="38"/>
      <c r="M1028" s="38"/>
      <c r="N1028" s="38"/>
      <c r="O1028" s="38"/>
      <c r="P1028" s="38"/>
    </row>
    <row r="1029" spans="1:16" ht="11.25" customHeight="1" x14ac:dyDescent="0.2">
      <c r="A1029" s="80"/>
      <c r="B1029" s="81"/>
      <c r="C1029" s="49"/>
      <c r="D1029" s="82"/>
      <c r="E1029" s="38"/>
      <c r="F1029" s="38"/>
      <c r="G1029" s="38"/>
      <c r="H1029" s="38"/>
      <c r="I1029" s="38"/>
      <c r="J1029" s="38"/>
      <c r="K1029" s="38"/>
      <c r="L1029" s="38"/>
      <c r="M1029" s="38"/>
      <c r="N1029" s="38"/>
      <c r="O1029" s="38"/>
      <c r="P1029" s="38"/>
    </row>
    <row r="1030" spans="1:16" ht="11.25" customHeight="1" x14ac:dyDescent="0.2">
      <c r="A1030" s="80"/>
      <c r="B1030" s="81"/>
      <c r="C1030" s="49"/>
      <c r="D1030" s="82"/>
      <c r="E1030" s="38"/>
      <c r="F1030" s="38"/>
      <c r="G1030" s="38"/>
      <c r="H1030" s="38"/>
      <c r="I1030" s="38"/>
      <c r="J1030" s="38"/>
      <c r="K1030" s="38"/>
      <c r="L1030" s="38"/>
      <c r="M1030" s="38"/>
      <c r="N1030" s="38"/>
      <c r="O1030" s="38"/>
      <c r="P1030" s="38"/>
    </row>
    <row r="1031" spans="1:16" ht="11.25" customHeight="1" x14ac:dyDescent="0.2">
      <c r="A1031" s="80"/>
      <c r="B1031" s="81"/>
      <c r="C1031" s="49"/>
      <c r="D1031" s="82"/>
      <c r="E1031" s="38"/>
      <c r="F1031" s="38"/>
      <c r="G1031" s="38"/>
      <c r="H1031" s="38"/>
      <c r="I1031" s="38"/>
      <c r="J1031" s="38"/>
      <c r="K1031" s="38"/>
      <c r="L1031" s="38"/>
      <c r="M1031" s="38"/>
      <c r="N1031" s="38"/>
      <c r="O1031" s="38"/>
      <c r="P1031" s="38"/>
    </row>
    <row r="1032" spans="1:16" ht="11.25" customHeight="1" x14ac:dyDescent="0.2">
      <c r="A1032" s="80"/>
      <c r="B1032" s="81"/>
      <c r="C1032" s="49"/>
      <c r="D1032" s="82"/>
      <c r="E1032" s="38"/>
      <c r="F1032" s="38"/>
      <c r="G1032" s="38"/>
      <c r="H1032" s="38"/>
      <c r="I1032" s="38"/>
      <c r="J1032" s="38"/>
      <c r="K1032" s="38"/>
      <c r="L1032" s="38"/>
      <c r="M1032" s="38"/>
      <c r="N1032" s="38"/>
      <c r="O1032" s="38"/>
      <c r="P1032" s="38"/>
    </row>
    <row r="1033" spans="1:16" ht="11.25" customHeight="1" x14ac:dyDescent="0.2">
      <c r="A1033" s="80"/>
      <c r="B1033" s="81"/>
      <c r="C1033" s="49"/>
      <c r="D1033" s="82"/>
      <c r="E1033" s="38"/>
      <c r="F1033" s="38"/>
      <c r="G1033" s="38"/>
      <c r="H1033" s="38"/>
      <c r="I1033" s="38"/>
      <c r="J1033" s="38"/>
      <c r="K1033" s="38"/>
      <c r="L1033" s="38"/>
      <c r="M1033" s="38"/>
      <c r="N1033" s="38"/>
      <c r="O1033" s="38"/>
      <c r="P1033" s="38"/>
    </row>
    <row r="1034" spans="1:16" ht="11.25" customHeight="1" x14ac:dyDescent="0.2">
      <c r="A1034" s="80"/>
      <c r="B1034" s="81"/>
      <c r="C1034" s="49"/>
      <c r="D1034" s="82"/>
      <c r="E1034" s="38"/>
      <c r="F1034" s="38"/>
      <c r="G1034" s="38"/>
      <c r="H1034" s="38"/>
      <c r="I1034" s="38"/>
      <c r="J1034" s="38"/>
      <c r="K1034" s="38"/>
      <c r="L1034" s="38"/>
      <c r="M1034" s="38"/>
      <c r="N1034" s="38"/>
      <c r="O1034" s="38"/>
      <c r="P1034" s="38"/>
    </row>
    <row r="1035" spans="1:16" ht="11.25" customHeight="1" x14ac:dyDescent="0.2">
      <c r="A1035" s="80"/>
      <c r="B1035" s="81"/>
      <c r="C1035" s="49"/>
      <c r="D1035" s="82"/>
      <c r="E1035" s="38"/>
      <c r="F1035" s="38"/>
      <c r="G1035" s="38"/>
      <c r="H1035" s="38"/>
      <c r="I1035" s="38"/>
      <c r="J1035" s="38"/>
      <c r="K1035" s="38"/>
      <c r="L1035" s="38"/>
      <c r="M1035" s="38"/>
      <c r="N1035" s="38"/>
      <c r="O1035" s="38"/>
      <c r="P1035" s="38"/>
    </row>
    <row r="1036" spans="1:16" ht="11.25" customHeight="1" x14ac:dyDescent="0.2">
      <c r="A1036" s="80"/>
      <c r="B1036" s="81"/>
      <c r="C1036" s="49"/>
      <c r="D1036" s="82"/>
      <c r="E1036" s="38"/>
      <c r="F1036" s="38"/>
      <c r="G1036" s="38"/>
      <c r="H1036" s="38"/>
      <c r="I1036" s="38"/>
      <c r="J1036" s="38"/>
      <c r="K1036" s="38"/>
      <c r="L1036" s="38"/>
      <c r="M1036" s="38"/>
      <c r="N1036" s="38"/>
      <c r="O1036" s="38"/>
      <c r="P1036" s="38"/>
    </row>
    <row r="1037" spans="1:16" ht="11.25" customHeight="1" x14ac:dyDescent="0.2">
      <c r="A1037" s="80"/>
      <c r="B1037" s="81"/>
      <c r="C1037" s="49"/>
      <c r="D1037" s="82"/>
      <c r="E1037" s="38"/>
      <c r="F1037" s="38"/>
      <c r="G1037" s="38"/>
      <c r="H1037" s="38"/>
      <c r="I1037" s="38"/>
      <c r="J1037" s="38"/>
      <c r="K1037" s="38"/>
      <c r="L1037" s="38"/>
      <c r="M1037" s="38"/>
      <c r="N1037" s="38"/>
      <c r="O1037" s="38"/>
      <c r="P1037" s="38"/>
    </row>
    <row r="1038" spans="1:16" ht="11.25" customHeight="1" x14ac:dyDescent="0.2">
      <c r="A1038" s="80"/>
      <c r="B1038" s="81"/>
      <c r="C1038" s="49"/>
      <c r="D1038" s="82"/>
      <c r="E1038" s="38"/>
      <c r="F1038" s="38"/>
      <c r="G1038" s="38"/>
      <c r="H1038" s="38"/>
      <c r="I1038" s="38"/>
      <c r="J1038" s="38"/>
      <c r="K1038" s="38"/>
      <c r="L1038" s="38"/>
      <c r="M1038" s="38"/>
      <c r="N1038" s="38"/>
      <c r="O1038" s="38"/>
      <c r="P1038" s="38"/>
    </row>
    <row r="1039" spans="1:16" ht="11.25" customHeight="1" x14ac:dyDescent="0.2">
      <c r="A1039" s="80"/>
      <c r="B1039" s="81"/>
      <c r="C1039" s="49"/>
      <c r="D1039" s="82"/>
      <c r="E1039" s="38"/>
      <c r="F1039" s="38"/>
      <c r="G1039" s="38"/>
      <c r="H1039" s="38"/>
      <c r="I1039" s="38"/>
      <c r="J1039" s="38"/>
      <c r="K1039" s="38"/>
      <c r="L1039" s="38"/>
      <c r="M1039" s="38"/>
      <c r="N1039" s="38"/>
      <c r="O1039" s="38"/>
      <c r="P1039" s="38"/>
    </row>
    <row r="1040" spans="1:16" ht="11.25" customHeight="1" x14ac:dyDescent="0.2">
      <c r="A1040" s="80"/>
      <c r="B1040" s="81"/>
      <c r="C1040" s="49"/>
      <c r="D1040" s="82"/>
      <c r="E1040" s="38"/>
      <c r="F1040" s="38"/>
      <c r="G1040" s="38"/>
      <c r="H1040" s="38"/>
      <c r="I1040" s="38"/>
      <c r="J1040" s="38"/>
      <c r="K1040" s="38"/>
      <c r="L1040" s="38"/>
      <c r="M1040" s="38"/>
      <c r="N1040" s="38"/>
      <c r="O1040" s="38"/>
      <c r="P1040" s="38"/>
    </row>
    <row r="1041" spans="1:16" ht="11.25" customHeight="1" x14ac:dyDescent="0.2">
      <c r="A1041" s="80"/>
      <c r="B1041" s="81"/>
      <c r="C1041" s="49"/>
      <c r="D1041" s="82"/>
      <c r="E1041" s="38"/>
      <c r="F1041" s="38"/>
      <c r="G1041" s="38"/>
      <c r="H1041" s="38"/>
      <c r="I1041" s="38"/>
      <c r="J1041" s="38"/>
      <c r="K1041" s="38"/>
      <c r="L1041" s="38"/>
      <c r="M1041" s="38"/>
      <c r="N1041" s="38"/>
      <c r="O1041" s="38"/>
      <c r="P1041" s="38"/>
    </row>
    <row r="1042" spans="1:16" ht="11.25" customHeight="1" x14ac:dyDescent="0.2">
      <c r="A1042" s="80"/>
      <c r="B1042" s="81"/>
      <c r="C1042" s="49"/>
      <c r="D1042" s="82"/>
      <c r="E1042" s="38"/>
      <c r="F1042" s="38"/>
      <c r="G1042" s="38"/>
      <c r="H1042" s="38"/>
      <c r="I1042" s="38"/>
      <c r="J1042" s="38"/>
      <c r="K1042" s="38"/>
      <c r="L1042" s="38"/>
      <c r="M1042" s="38"/>
      <c r="N1042" s="38"/>
      <c r="O1042" s="38"/>
      <c r="P1042" s="38"/>
    </row>
    <row r="1043" spans="1:16" ht="11.25" customHeight="1" x14ac:dyDescent="0.2">
      <c r="A1043" s="80"/>
      <c r="B1043" s="81"/>
      <c r="C1043" s="49"/>
      <c r="D1043" s="82"/>
      <c r="E1043" s="38"/>
      <c r="F1043" s="38"/>
      <c r="G1043" s="38"/>
      <c r="H1043" s="38"/>
      <c r="I1043" s="38"/>
      <c r="J1043" s="38"/>
      <c r="K1043" s="38"/>
      <c r="L1043" s="38"/>
      <c r="M1043" s="38"/>
      <c r="N1043" s="38"/>
      <c r="O1043" s="38"/>
      <c r="P1043" s="38"/>
    </row>
    <row r="1044" spans="1:16" ht="11.25" customHeight="1" x14ac:dyDescent="0.2">
      <c r="A1044" s="80"/>
      <c r="B1044" s="81"/>
      <c r="C1044" s="49"/>
      <c r="D1044" s="82"/>
      <c r="E1044" s="38"/>
      <c r="F1044" s="38"/>
      <c r="G1044" s="38"/>
      <c r="H1044" s="38"/>
      <c r="I1044" s="38"/>
      <c r="J1044" s="38"/>
      <c r="K1044" s="38"/>
      <c r="L1044" s="38"/>
      <c r="M1044" s="38"/>
      <c r="N1044" s="38"/>
      <c r="O1044" s="38"/>
      <c r="P1044" s="38"/>
    </row>
    <row r="1045" spans="1:16" ht="11.25" customHeight="1" x14ac:dyDescent="0.2">
      <c r="A1045" s="80"/>
      <c r="B1045" s="81"/>
      <c r="C1045" s="49"/>
      <c r="D1045" s="82"/>
      <c r="E1045" s="38"/>
      <c r="F1045" s="38"/>
      <c r="G1045" s="38"/>
      <c r="H1045" s="38"/>
      <c r="I1045" s="38"/>
      <c r="J1045" s="38"/>
      <c r="K1045" s="38"/>
      <c r="L1045" s="38"/>
      <c r="M1045" s="38"/>
      <c r="N1045" s="38"/>
      <c r="O1045" s="38"/>
      <c r="P1045" s="38"/>
    </row>
    <row r="1046" spans="1:16" ht="11.25" customHeight="1" x14ac:dyDescent="0.2">
      <c r="A1046" s="80"/>
      <c r="B1046" s="81"/>
      <c r="C1046" s="49"/>
      <c r="D1046" s="82"/>
      <c r="E1046" s="38"/>
      <c r="F1046" s="38"/>
      <c r="G1046" s="38"/>
      <c r="H1046" s="38"/>
      <c r="I1046" s="38"/>
      <c r="J1046" s="38"/>
      <c r="K1046" s="38"/>
      <c r="L1046" s="38"/>
      <c r="M1046" s="38"/>
      <c r="N1046" s="38"/>
      <c r="O1046" s="38"/>
      <c r="P1046" s="38"/>
    </row>
    <row r="1047" spans="1:16" ht="11.25" customHeight="1" x14ac:dyDescent="0.2">
      <c r="A1047" s="80"/>
      <c r="B1047" s="81"/>
      <c r="C1047" s="49"/>
      <c r="D1047" s="82"/>
      <c r="E1047" s="38"/>
      <c r="F1047" s="38"/>
      <c r="G1047" s="38"/>
      <c r="H1047" s="38"/>
      <c r="I1047" s="38"/>
      <c r="J1047" s="38"/>
      <c r="K1047" s="38"/>
      <c r="L1047" s="38"/>
      <c r="M1047" s="38"/>
      <c r="N1047" s="38"/>
      <c r="O1047" s="38"/>
      <c r="P1047" s="38"/>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27">
        <f>IF(AND(C1477=0,D1477),1,0)</f>
        <v>1</v>
      </c>
      <c r="L1477" s="27">
        <f>IF(C1477&lt;&gt;0,1,0)</f>
        <v>0</v>
      </c>
    </row>
    <row r="1478" spans="10:12" ht="15" customHeight="1" x14ac:dyDescent="0.2">
      <c r="J1478" s="28" t="s">
        <v>3637</v>
      </c>
    </row>
    <row r="1479" spans="10:12" ht="15.75" customHeight="1" x14ac:dyDescent="0.2"/>
    <row r="1480" spans="10:12" ht="15" customHeight="1" x14ac:dyDescent="0.2">
      <c r="K1480" s="27">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15</vt:i4>
      </vt:variant>
    </vt:vector>
  </HeadingPairs>
  <TitlesOfParts>
    <vt:vector size="25"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Knjižnica Zlatar</cp:lastModifiedBy>
  <cp:lastPrinted>2026-07-15T14:45:36Z</cp:lastPrinted>
  <dcterms:created xsi:type="dcterms:W3CDTF">2022-04-01T05:14:30Z</dcterms:created>
  <dcterms:modified xsi:type="dcterms:W3CDTF">2026-07-15T14:51:05Z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